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Z:\Business-CC0339-ACSPRV\Faculty Compensation\Summer Comp\Trainings, Presentations, Processes, Policy\Summer Comp Form\"/>
    </mc:Choice>
  </mc:AlternateContent>
  <xr:revisionPtr revIDLastSave="0" documentId="13_ncr:1_{FD1FEBCE-B1B2-41CD-9250-2A1B465D17E2}" xr6:coauthVersionLast="47" xr6:coauthVersionMax="47" xr10:uidLastSave="{00000000-0000-0000-0000-000000000000}"/>
  <bookViews>
    <workbookView xWindow="-38520" yWindow="-5355" windowWidth="38640" windowHeight="21120" activeTab="1" xr2:uid="{2C67BD18-C65C-415F-AFA2-0902BA26D0AC}"/>
  </bookViews>
  <sheets>
    <sheet name="Instructions" sheetId="4" r:id="rId1"/>
    <sheet name="Summer Compensation" sheetId="1" r:id="rId2"/>
    <sheet name="Example" sheetId="3" r:id="rId3"/>
    <sheet name="Data"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0" i="3" l="1"/>
  <c r="AH9" i="3"/>
  <c r="AH8" i="3"/>
  <c r="AH7" i="3"/>
  <c r="O6" i="1"/>
  <c r="N6" i="1" s="1"/>
  <c r="O7" i="1"/>
  <c r="N7" i="1" s="1"/>
  <c r="K6" i="1"/>
  <c r="J6" i="1" s="1"/>
  <c r="K7" i="1"/>
  <c r="J7" i="1" s="1"/>
  <c r="AH92" i="1"/>
  <c r="AH91" i="1"/>
  <c r="AH90" i="1"/>
  <c r="AH89" i="1"/>
  <c r="AH88" i="1"/>
  <c r="AH87" i="1"/>
  <c r="AH86" i="1"/>
  <c r="AH85" i="1"/>
  <c r="AH84" i="1"/>
  <c r="AH83" i="1"/>
  <c r="AH81" i="1"/>
  <c r="AH80" i="1"/>
  <c r="AH79" i="1"/>
  <c r="AH78" i="1"/>
  <c r="AH77" i="1"/>
  <c r="AH76" i="1"/>
  <c r="AH75" i="1"/>
  <c r="AH74" i="1"/>
  <c r="AH73" i="1"/>
  <c r="AH72" i="1"/>
  <c r="AH70" i="1"/>
  <c r="AH69" i="1"/>
  <c r="AH68" i="1"/>
  <c r="AH67" i="1"/>
  <c r="AH66" i="1"/>
  <c r="AH65" i="1"/>
  <c r="AH64" i="1"/>
  <c r="AH63" i="1"/>
  <c r="AH62" i="1"/>
  <c r="AH61" i="1"/>
  <c r="AH59" i="1"/>
  <c r="AH58" i="1"/>
  <c r="AH57" i="1"/>
  <c r="AH56" i="1"/>
  <c r="AH55" i="1"/>
  <c r="AH54" i="1"/>
  <c r="AH53" i="1"/>
  <c r="AH52" i="1"/>
  <c r="AH51" i="1"/>
  <c r="AH50" i="1"/>
  <c r="AH48" i="1"/>
  <c r="AH47" i="1"/>
  <c r="AH46" i="1"/>
  <c r="AH45" i="1"/>
  <c r="AH44" i="1"/>
  <c r="AH43" i="1"/>
  <c r="AH42" i="1"/>
  <c r="AH41" i="1"/>
  <c r="AH40" i="1"/>
  <c r="AH39" i="1"/>
  <c r="AH37" i="1"/>
  <c r="AH36" i="1"/>
  <c r="AH35" i="1"/>
  <c r="AH34" i="1"/>
  <c r="AH33" i="1"/>
  <c r="AH32" i="1"/>
  <c r="AH31" i="1"/>
  <c r="AH30" i="1"/>
  <c r="AH29" i="1"/>
  <c r="AH28" i="1"/>
  <c r="AH38" i="1" s="1"/>
  <c r="AH26" i="1"/>
  <c r="AH25" i="1"/>
  <c r="AH24" i="1"/>
  <c r="AH23" i="1"/>
  <c r="AH22" i="1"/>
  <c r="AH21" i="1"/>
  <c r="AH20" i="1"/>
  <c r="AH19" i="1"/>
  <c r="AH18" i="1"/>
  <c r="AH17" i="1"/>
  <c r="AH8" i="1"/>
  <c r="AH9" i="1"/>
  <c r="AH10" i="1"/>
  <c r="AH11" i="1"/>
  <c r="AH12" i="1"/>
  <c r="AH13" i="1"/>
  <c r="AH14" i="1"/>
  <c r="AH15" i="1"/>
  <c r="K10" i="1"/>
  <c r="L10" i="1"/>
  <c r="M10" i="1" s="1"/>
  <c r="O10" i="1"/>
  <c r="N10" i="1" s="1"/>
  <c r="P10" i="1"/>
  <c r="Q10" i="1" s="1"/>
  <c r="S10" i="1"/>
  <c r="R10" i="1" s="1"/>
  <c r="T10" i="1"/>
  <c r="U10" i="1" s="1"/>
  <c r="K11" i="1"/>
  <c r="L11" i="1"/>
  <c r="M11" i="1" s="1"/>
  <c r="O11" i="1"/>
  <c r="N11" i="1" s="1"/>
  <c r="P11" i="1"/>
  <c r="Q11" i="1" s="1"/>
  <c r="S11" i="1"/>
  <c r="R11" i="1" s="1"/>
  <c r="T11" i="1"/>
  <c r="U11" i="1" s="1"/>
  <c r="AH71" i="1" l="1"/>
  <c r="AH93" i="1"/>
  <c r="AH82" i="1"/>
  <c r="AH60" i="1"/>
  <c r="AH27" i="1"/>
  <c r="AH49" i="1"/>
  <c r="AE10" i="1"/>
  <c r="W10" i="1"/>
  <c r="AE11" i="1"/>
  <c r="J10" i="1"/>
  <c r="V10" i="1" s="1"/>
  <c r="W11" i="1"/>
  <c r="J11" i="1"/>
  <c r="V11" i="1" s="1"/>
  <c r="AG10" i="1" l="1"/>
  <c r="AG11" i="1"/>
  <c r="T92" i="1"/>
  <c r="U92" i="1" s="1"/>
  <c r="S92" i="1"/>
  <c r="R92" i="1" s="1"/>
  <c r="P92" i="1"/>
  <c r="Q92" i="1" s="1"/>
  <c r="O92" i="1"/>
  <c r="N92" i="1" s="1"/>
  <c r="L92" i="1"/>
  <c r="M92" i="1" s="1"/>
  <c r="K92" i="1"/>
  <c r="W92" i="1" s="1"/>
  <c r="T91" i="1"/>
  <c r="U91" i="1" s="1"/>
  <c r="S91" i="1"/>
  <c r="R91" i="1" s="1"/>
  <c r="P91" i="1"/>
  <c r="Q91" i="1" s="1"/>
  <c r="O91" i="1"/>
  <c r="N91" i="1" s="1"/>
  <c r="L91" i="1"/>
  <c r="M91" i="1" s="1"/>
  <c r="K91" i="1"/>
  <c r="J91" i="1" s="1"/>
  <c r="T90" i="1"/>
  <c r="U90" i="1" s="1"/>
  <c r="S90" i="1"/>
  <c r="R90" i="1" s="1"/>
  <c r="P90" i="1"/>
  <c r="Q90" i="1" s="1"/>
  <c r="O90" i="1"/>
  <c r="N90" i="1" s="1"/>
  <c r="L90" i="1"/>
  <c r="M90" i="1" s="1"/>
  <c r="K90" i="1"/>
  <c r="J90" i="1" s="1"/>
  <c r="T89" i="1"/>
  <c r="U89" i="1" s="1"/>
  <c r="S89" i="1"/>
  <c r="R89" i="1" s="1"/>
  <c r="P89" i="1"/>
  <c r="Q89" i="1" s="1"/>
  <c r="O89" i="1"/>
  <c r="L89" i="1"/>
  <c r="M89" i="1" s="1"/>
  <c r="K89" i="1"/>
  <c r="J89" i="1" s="1"/>
  <c r="T88" i="1"/>
  <c r="U88" i="1" s="1"/>
  <c r="S88" i="1"/>
  <c r="R88" i="1" s="1"/>
  <c r="P88" i="1"/>
  <c r="Q88" i="1" s="1"/>
  <c r="O88" i="1"/>
  <c r="L88" i="1"/>
  <c r="M88" i="1" s="1"/>
  <c r="K88" i="1"/>
  <c r="J88" i="1" s="1"/>
  <c r="T87" i="1"/>
  <c r="U87" i="1" s="1"/>
  <c r="S87" i="1"/>
  <c r="R87" i="1" s="1"/>
  <c r="P87" i="1"/>
  <c r="Q87" i="1" s="1"/>
  <c r="O87" i="1"/>
  <c r="L87" i="1"/>
  <c r="M87" i="1" s="1"/>
  <c r="K87" i="1"/>
  <c r="J87" i="1"/>
  <c r="T86" i="1"/>
  <c r="U86" i="1" s="1"/>
  <c r="S86" i="1"/>
  <c r="R86" i="1" s="1"/>
  <c r="P86" i="1"/>
  <c r="Q86" i="1" s="1"/>
  <c r="O86" i="1"/>
  <c r="N86" i="1" s="1"/>
  <c r="L86" i="1"/>
  <c r="M86" i="1" s="1"/>
  <c r="K86" i="1"/>
  <c r="J86" i="1" s="1"/>
  <c r="T85" i="1"/>
  <c r="U85" i="1" s="1"/>
  <c r="S85" i="1"/>
  <c r="R85" i="1" s="1"/>
  <c r="P85" i="1"/>
  <c r="Q85" i="1" s="1"/>
  <c r="O85" i="1"/>
  <c r="N85" i="1" s="1"/>
  <c r="L85" i="1"/>
  <c r="M85" i="1" s="1"/>
  <c r="K85" i="1"/>
  <c r="J85" i="1" s="1"/>
  <c r="T84" i="1"/>
  <c r="U84" i="1" s="1"/>
  <c r="S84" i="1"/>
  <c r="P84" i="1"/>
  <c r="Q84" i="1" s="1"/>
  <c r="O84" i="1"/>
  <c r="N84" i="1" s="1"/>
  <c r="L84" i="1"/>
  <c r="M84" i="1" s="1"/>
  <c r="K84" i="1"/>
  <c r="J84" i="1" s="1"/>
  <c r="T83" i="1"/>
  <c r="U83" i="1" s="1"/>
  <c r="S83" i="1"/>
  <c r="R83" i="1" s="1"/>
  <c r="P83" i="1"/>
  <c r="Q83" i="1" s="1"/>
  <c r="O83" i="1"/>
  <c r="N83" i="1" s="1"/>
  <c r="L83" i="1"/>
  <c r="M83" i="1" s="1"/>
  <c r="K83" i="1"/>
  <c r="J83" i="1" s="1"/>
  <c r="F83" i="1"/>
  <c r="G83" i="1" s="1"/>
  <c r="E83" i="1"/>
  <c r="E91" i="1" s="1"/>
  <c r="T81" i="1"/>
  <c r="U81" i="1" s="1"/>
  <c r="S81" i="1"/>
  <c r="R81" i="1" s="1"/>
  <c r="P81" i="1"/>
  <c r="Q81" i="1" s="1"/>
  <c r="O81" i="1"/>
  <c r="N81" i="1" s="1"/>
  <c r="L81" i="1"/>
  <c r="M81" i="1" s="1"/>
  <c r="K81" i="1"/>
  <c r="T80" i="1"/>
  <c r="U80" i="1" s="1"/>
  <c r="S80" i="1"/>
  <c r="R80" i="1" s="1"/>
  <c r="P80" i="1"/>
  <c r="Q80" i="1" s="1"/>
  <c r="O80" i="1"/>
  <c r="N80" i="1" s="1"/>
  <c r="L80" i="1"/>
  <c r="M80" i="1" s="1"/>
  <c r="K80" i="1"/>
  <c r="J80" i="1" s="1"/>
  <c r="T79" i="1"/>
  <c r="U79" i="1" s="1"/>
  <c r="S79" i="1"/>
  <c r="R79" i="1" s="1"/>
  <c r="P79" i="1"/>
  <c r="Q79" i="1" s="1"/>
  <c r="O79" i="1"/>
  <c r="L79" i="1"/>
  <c r="M79" i="1" s="1"/>
  <c r="K79" i="1"/>
  <c r="J79" i="1" s="1"/>
  <c r="T78" i="1"/>
  <c r="U78" i="1" s="1"/>
  <c r="S78" i="1"/>
  <c r="R78" i="1" s="1"/>
  <c r="P78" i="1"/>
  <c r="Q78" i="1" s="1"/>
  <c r="O78" i="1"/>
  <c r="N78" i="1" s="1"/>
  <c r="L78" i="1"/>
  <c r="M78" i="1" s="1"/>
  <c r="K78" i="1"/>
  <c r="J78" i="1" s="1"/>
  <c r="T77" i="1"/>
  <c r="U77" i="1" s="1"/>
  <c r="S77" i="1"/>
  <c r="P77" i="1"/>
  <c r="Q77" i="1" s="1"/>
  <c r="O77" i="1"/>
  <c r="N77" i="1" s="1"/>
  <c r="L77" i="1"/>
  <c r="M77" i="1" s="1"/>
  <c r="K77" i="1"/>
  <c r="J77" i="1" s="1"/>
  <c r="T76" i="1"/>
  <c r="U76" i="1" s="1"/>
  <c r="S76" i="1"/>
  <c r="R76" i="1" s="1"/>
  <c r="P76" i="1"/>
  <c r="Q76" i="1" s="1"/>
  <c r="O76" i="1"/>
  <c r="N76" i="1" s="1"/>
  <c r="L76" i="1"/>
  <c r="M76" i="1" s="1"/>
  <c r="K76" i="1"/>
  <c r="J76" i="1" s="1"/>
  <c r="T75" i="1"/>
  <c r="U75" i="1" s="1"/>
  <c r="S75" i="1"/>
  <c r="R75" i="1" s="1"/>
  <c r="P75" i="1"/>
  <c r="Q75" i="1" s="1"/>
  <c r="O75" i="1"/>
  <c r="N75" i="1" s="1"/>
  <c r="L75" i="1"/>
  <c r="M75" i="1" s="1"/>
  <c r="K75" i="1"/>
  <c r="J75" i="1" s="1"/>
  <c r="T74" i="1"/>
  <c r="U74" i="1" s="1"/>
  <c r="S74" i="1"/>
  <c r="R74" i="1" s="1"/>
  <c r="P74" i="1"/>
  <c r="Q74" i="1" s="1"/>
  <c r="O74" i="1"/>
  <c r="L74" i="1"/>
  <c r="M74" i="1" s="1"/>
  <c r="K74" i="1"/>
  <c r="J74" i="1"/>
  <c r="T73" i="1"/>
  <c r="U73" i="1" s="1"/>
  <c r="S73" i="1"/>
  <c r="R73" i="1" s="1"/>
  <c r="P73" i="1"/>
  <c r="Q73" i="1" s="1"/>
  <c r="O73" i="1"/>
  <c r="N73" i="1" s="1"/>
  <c r="L73" i="1"/>
  <c r="M73" i="1" s="1"/>
  <c r="K73" i="1"/>
  <c r="T72" i="1"/>
  <c r="U72" i="1" s="1"/>
  <c r="S72" i="1"/>
  <c r="R72" i="1" s="1"/>
  <c r="P72" i="1"/>
  <c r="Q72" i="1" s="1"/>
  <c r="O72" i="1"/>
  <c r="N72" i="1" s="1"/>
  <c r="L72" i="1"/>
  <c r="M72" i="1" s="1"/>
  <c r="K72" i="1"/>
  <c r="J72" i="1" s="1"/>
  <c r="F72" i="1"/>
  <c r="G72" i="1" s="1"/>
  <c r="E72" i="1"/>
  <c r="E80" i="1" s="1"/>
  <c r="T70" i="1"/>
  <c r="U70" i="1" s="1"/>
  <c r="S70" i="1"/>
  <c r="R70" i="1" s="1"/>
  <c r="P70" i="1"/>
  <c r="Q70" i="1" s="1"/>
  <c r="O70" i="1"/>
  <c r="N70" i="1" s="1"/>
  <c r="L70" i="1"/>
  <c r="M70" i="1" s="1"/>
  <c r="K70" i="1"/>
  <c r="J70" i="1" s="1"/>
  <c r="T69" i="1"/>
  <c r="U69" i="1" s="1"/>
  <c r="S69" i="1"/>
  <c r="R69" i="1" s="1"/>
  <c r="P69" i="1"/>
  <c r="Q69" i="1" s="1"/>
  <c r="O69" i="1"/>
  <c r="N69" i="1" s="1"/>
  <c r="L69" i="1"/>
  <c r="M69" i="1" s="1"/>
  <c r="K69" i="1"/>
  <c r="J69" i="1" s="1"/>
  <c r="T68" i="1"/>
  <c r="U68" i="1" s="1"/>
  <c r="S68" i="1"/>
  <c r="R68" i="1" s="1"/>
  <c r="P68" i="1"/>
  <c r="Q68" i="1" s="1"/>
  <c r="O68" i="1"/>
  <c r="N68" i="1" s="1"/>
  <c r="L68" i="1"/>
  <c r="M68" i="1" s="1"/>
  <c r="K68" i="1"/>
  <c r="J68" i="1" s="1"/>
  <c r="T67" i="1"/>
  <c r="U67" i="1" s="1"/>
  <c r="S67" i="1"/>
  <c r="R67" i="1" s="1"/>
  <c r="P67" i="1"/>
  <c r="Q67" i="1" s="1"/>
  <c r="O67" i="1"/>
  <c r="N67" i="1" s="1"/>
  <c r="L67" i="1"/>
  <c r="M67" i="1" s="1"/>
  <c r="K67" i="1"/>
  <c r="J67" i="1" s="1"/>
  <c r="T66" i="1"/>
  <c r="U66" i="1" s="1"/>
  <c r="S66" i="1"/>
  <c r="R66" i="1" s="1"/>
  <c r="P66" i="1"/>
  <c r="Q66" i="1" s="1"/>
  <c r="O66" i="1"/>
  <c r="N66" i="1" s="1"/>
  <c r="L66" i="1"/>
  <c r="M66" i="1" s="1"/>
  <c r="K66" i="1"/>
  <c r="J66" i="1" s="1"/>
  <c r="T65" i="1"/>
  <c r="U65" i="1" s="1"/>
  <c r="S65" i="1"/>
  <c r="P65" i="1"/>
  <c r="Q65" i="1" s="1"/>
  <c r="O65" i="1"/>
  <c r="N65" i="1" s="1"/>
  <c r="L65" i="1"/>
  <c r="M65" i="1" s="1"/>
  <c r="K65" i="1"/>
  <c r="J65" i="1" s="1"/>
  <c r="T64" i="1"/>
  <c r="U64" i="1" s="1"/>
  <c r="S64" i="1"/>
  <c r="R64" i="1" s="1"/>
  <c r="P64" i="1"/>
  <c r="Q64" i="1" s="1"/>
  <c r="O64" i="1"/>
  <c r="N64" i="1" s="1"/>
  <c r="L64" i="1"/>
  <c r="M64" i="1" s="1"/>
  <c r="K64" i="1"/>
  <c r="J64" i="1" s="1"/>
  <c r="T63" i="1"/>
  <c r="U63" i="1" s="1"/>
  <c r="S63" i="1"/>
  <c r="R63" i="1" s="1"/>
  <c r="P63" i="1"/>
  <c r="Q63" i="1" s="1"/>
  <c r="O63" i="1"/>
  <c r="N63" i="1" s="1"/>
  <c r="L63" i="1"/>
  <c r="M63" i="1" s="1"/>
  <c r="K63" i="1"/>
  <c r="J63" i="1" s="1"/>
  <c r="T62" i="1"/>
  <c r="U62" i="1" s="1"/>
  <c r="S62" i="1"/>
  <c r="R62" i="1" s="1"/>
  <c r="P62" i="1"/>
  <c r="Q62" i="1" s="1"/>
  <c r="O62" i="1"/>
  <c r="N62" i="1" s="1"/>
  <c r="L62" i="1"/>
  <c r="M62" i="1" s="1"/>
  <c r="K62" i="1"/>
  <c r="J62" i="1" s="1"/>
  <c r="T61" i="1"/>
  <c r="U61" i="1" s="1"/>
  <c r="S61" i="1"/>
  <c r="R61" i="1" s="1"/>
  <c r="P61" i="1"/>
  <c r="Q61" i="1" s="1"/>
  <c r="O61" i="1"/>
  <c r="L61" i="1"/>
  <c r="M61" i="1" s="1"/>
  <c r="K61" i="1"/>
  <c r="J61" i="1" s="1"/>
  <c r="F61" i="1"/>
  <c r="G61" i="1" s="1"/>
  <c r="E61" i="1"/>
  <c r="E69" i="1" s="1"/>
  <c r="T59" i="1"/>
  <c r="U59" i="1" s="1"/>
  <c r="S59" i="1"/>
  <c r="R59" i="1" s="1"/>
  <c r="P59" i="1"/>
  <c r="Q59" i="1" s="1"/>
  <c r="O59" i="1"/>
  <c r="N59" i="1" s="1"/>
  <c r="L59" i="1"/>
  <c r="M59" i="1" s="1"/>
  <c r="K59" i="1"/>
  <c r="J59" i="1" s="1"/>
  <c r="T58" i="1"/>
  <c r="U58" i="1" s="1"/>
  <c r="S58" i="1"/>
  <c r="R58" i="1" s="1"/>
  <c r="P58" i="1"/>
  <c r="Q58" i="1" s="1"/>
  <c r="O58" i="1"/>
  <c r="N58" i="1" s="1"/>
  <c r="L58" i="1"/>
  <c r="M58" i="1" s="1"/>
  <c r="K58" i="1"/>
  <c r="J58" i="1" s="1"/>
  <c r="T57" i="1"/>
  <c r="U57" i="1" s="1"/>
  <c r="S57" i="1"/>
  <c r="R57" i="1" s="1"/>
  <c r="P57" i="1"/>
  <c r="Q57" i="1" s="1"/>
  <c r="O57" i="1"/>
  <c r="L57" i="1"/>
  <c r="M57" i="1" s="1"/>
  <c r="K57" i="1"/>
  <c r="J57" i="1" s="1"/>
  <c r="T56" i="1"/>
  <c r="U56" i="1" s="1"/>
  <c r="S56" i="1"/>
  <c r="R56" i="1" s="1"/>
  <c r="P56" i="1"/>
  <c r="Q56" i="1" s="1"/>
  <c r="O56" i="1"/>
  <c r="N56" i="1" s="1"/>
  <c r="L56" i="1"/>
  <c r="M56" i="1" s="1"/>
  <c r="K56" i="1"/>
  <c r="J56" i="1" s="1"/>
  <c r="T55" i="1"/>
  <c r="U55" i="1" s="1"/>
  <c r="S55" i="1"/>
  <c r="R55" i="1" s="1"/>
  <c r="P55" i="1"/>
  <c r="Q55" i="1" s="1"/>
  <c r="O55" i="1"/>
  <c r="N55" i="1" s="1"/>
  <c r="L55" i="1"/>
  <c r="M55" i="1" s="1"/>
  <c r="K55" i="1"/>
  <c r="J55" i="1" s="1"/>
  <c r="T54" i="1"/>
  <c r="U54" i="1" s="1"/>
  <c r="S54" i="1"/>
  <c r="R54" i="1" s="1"/>
  <c r="P54" i="1"/>
  <c r="Q54" i="1" s="1"/>
  <c r="O54" i="1"/>
  <c r="N54" i="1" s="1"/>
  <c r="L54" i="1"/>
  <c r="M54" i="1" s="1"/>
  <c r="K54" i="1"/>
  <c r="J54" i="1" s="1"/>
  <c r="T53" i="1"/>
  <c r="U53" i="1" s="1"/>
  <c r="S53" i="1"/>
  <c r="R53" i="1" s="1"/>
  <c r="P53" i="1"/>
  <c r="Q53" i="1" s="1"/>
  <c r="O53" i="1"/>
  <c r="N53" i="1" s="1"/>
  <c r="L53" i="1"/>
  <c r="M53" i="1" s="1"/>
  <c r="K53" i="1"/>
  <c r="J53" i="1" s="1"/>
  <c r="T52" i="1"/>
  <c r="U52" i="1" s="1"/>
  <c r="S52" i="1"/>
  <c r="R52" i="1" s="1"/>
  <c r="P52" i="1"/>
  <c r="Q52" i="1" s="1"/>
  <c r="O52" i="1"/>
  <c r="N52" i="1" s="1"/>
  <c r="L52" i="1"/>
  <c r="M52" i="1" s="1"/>
  <c r="K52" i="1"/>
  <c r="T51" i="1"/>
  <c r="U51" i="1" s="1"/>
  <c r="S51" i="1"/>
  <c r="R51" i="1"/>
  <c r="P51" i="1"/>
  <c r="Q51" i="1" s="1"/>
  <c r="O51" i="1"/>
  <c r="N51" i="1" s="1"/>
  <c r="L51" i="1"/>
  <c r="M51" i="1" s="1"/>
  <c r="K51" i="1"/>
  <c r="T50" i="1"/>
  <c r="U50" i="1" s="1"/>
  <c r="S50" i="1"/>
  <c r="P50" i="1"/>
  <c r="Q50" i="1" s="1"/>
  <c r="O50" i="1"/>
  <c r="N50" i="1" s="1"/>
  <c r="L50" i="1"/>
  <c r="M50" i="1" s="1"/>
  <c r="K50" i="1"/>
  <c r="J50" i="1" s="1"/>
  <c r="F50" i="1"/>
  <c r="G50" i="1" s="1"/>
  <c r="E50" i="1"/>
  <c r="E58" i="1" s="1"/>
  <c r="T48" i="1"/>
  <c r="U48" i="1" s="1"/>
  <c r="S48" i="1"/>
  <c r="R48" i="1" s="1"/>
  <c r="P48" i="1"/>
  <c r="Q48" i="1" s="1"/>
  <c r="O48" i="1"/>
  <c r="N48" i="1" s="1"/>
  <c r="L48" i="1"/>
  <c r="M48" i="1" s="1"/>
  <c r="K48" i="1"/>
  <c r="J48" i="1" s="1"/>
  <c r="T47" i="1"/>
  <c r="U47" i="1" s="1"/>
  <c r="S47" i="1"/>
  <c r="R47" i="1" s="1"/>
  <c r="P47" i="1"/>
  <c r="Q47" i="1" s="1"/>
  <c r="O47" i="1"/>
  <c r="N47" i="1" s="1"/>
  <c r="L47" i="1"/>
  <c r="M47" i="1" s="1"/>
  <c r="K47" i="1"/>
  <c r="J47" i="1" s="1"/>
  <c r="T46" i="1"/>
  <c r="U46" i="1" s="1"/>
  <c r="S46" i="1"/>
  <c r="R46" i="1" s="1"/>
  <c r="P46" i="1"/>
  <c r="Q46" i="1" s="1"/>
  <c r="O46" i="1"/>
  <c r="N46" i="1" s="1"/>
  <c r="L46" i="1"/>
  <c r="M46" i="1" s="1"/>
  <c r="K46" i="1"/>
  <c r="J46" i="1" s="1"/>
  <c r="T45" i="1"/>
  <c r="U45" i="1" s="1"/>
  <c r="S45" i="1"/>
  <c r="R45" i="1" s="1"/>
  <c r="P45" i="1"/>
  <c r="Q45" i="1" s="1"/>
  <c r="O45" i="1"/>
  <c r="N45" i="1" s="1"/>
  <c r="L45" i="1"/>
  <c r="M45" i="1" s="1"/>
  <c r="K45" i="1"/>
  <c r="J45" i="1" s="1"/>
  <c r="T44" i="1"/>
  <c r="U44" i="1" s="1"/>
  <c r="S44" i="1"/>
  <c r="R44" i="1" s="1"/>
  <c r="P44" i="1"/>
  <c r="Q44" i="1" s="1"/>
  <c r="O44" i="1"/>
  <c r="N44" i="1" s="1"/>
  <c r="L44" i="1"/>
  <c r="M44" i="1" s="1"/>
  <c r="K44" i="1"/>
  <c r="J44" i="1" s="1"/>
  <c r="T43" i="1"/>
  <c r="U43" i="1" s="1"/>
  <c r="S43" i="1"/>
  <c r="R43" i="1" s="1"/>
  <c r="P43" i="1"/>
  <c r="Q43" i="1" s="1"/>
  <c r="O43" i="1"/>
  <c r="N43" i="1" s="1"/>
  <c r="L43" i="1"/>
  <c r="M43" i="1" s="1"/>
  <c r="K43" i="1"/>
  <c r="J43" i="1" s="1"/>
  <c r="T42" i="1"/>
  <c r="U42" i="1" s="1"/>
  <c r="S42" i="1"/>
  <c r="R42" i="1" s="1"/>
  <c r="P42" i="1"/>
  <c r="Q42" i="1" s="1"/>
  <c r="O42" i="1"/>
  <c r="N42" i="1" s="1"/>
  <c r="L42" i="1"/>
  <c r="M42" i="1" s="1"/>
  <c r="K42" i="1"/>
  <c r="J42" i="1" s="1"/>
  <c r="T41" i="1"/>
  <c r="U41" i="1" s="1"/>
  <c r="S41" i="1"/>
  <c r="R41" i="1" s="1"/>
  <c r="P41" i="1"/>
  <c r="Q41" i="1" s="1"/>
  <c r="O41" i="1"/>
  <c r="N41" i="1" s="1"/>
  <c r="L41" i="1"/>
  <c r="M41" i="1" s="1"/>
  <c r="K41" i="1"/>
  <c r="J41" i="1" s="1"/>
  <c r="T40" i="1"/>
  <c r="U40" i="1" s="1"/>
  <c r="S40" i="1"/>
  <c r="R40" i="1" s="1"/>
  <c r="P40" i="1"/>
  <c r="Q40" i="1" s="1"/>
  <c r="O40" i="1"/>
  <c r="N40" i="1" s="1"/>
  <c r="L40" i="1"/>
  <c r="M40" i="1" s="1"/>
  <c r="K40" i="1"/>
  <c r="J40" i="1" s="1"/>
  <c r="T39" i="1"/>
  <c r="U39" i="1" s="1"/>
  <c r="S39" i="1"/>
  <c r="R39" i="1" s="1"/>
  <c r="P39" i="1"/>
  <c r="Q39" i="1" s="1"/>
  <c r="O39" i="1"/>
  <c r="N39" i="1" s="1"/>
  <c r="L39" i="1"/>
  <c r="M39" i="1" s="1"/>
  <c r="K39" i="1"/>
  <c r="F39" i="1"/>
  <c r="G39" i="1" s="1"/>
  <c r="E39" i="1"/>
  <c r="E47" i="1" s="1"/>
  <c r="AE57" i="1" l="1"/>
  <c r="AE52" i="1"/>
  <c r="AE75" i="1"/>
  <c r="W74" i="1"/>
  <c r="W39" i="1"/>
  <c r="E52" i="1"/>
  <c r="W52" i="1"/>
  <c r="E53" i="1"/>
  <c r="W65" i="1"/>
  <c r="AE43" i="1"/>
  <c r="AE84" i="1"/>
  <c r="V85" i="1"/>
  <c r="AE66" i="1"/>
  <c r="AE77" i="1"/>
  <c r="V91" i="1"/>
  <c r="E74" i="1"/>
  <c r="W75" i="1"/>
  <c r="E41" i="1"/>
  <c r="AE74" i="1"/>
  <c r="AG74" i="1" s="1"/>
  <c r="AE85" i="1"/>
  <c r="AE87" i="1"/>
  <c r="W55" i="1"/>
  <c r="V58" i="1"/>
  <c r="AE41" i="1"/>
  <c r="J52" i="1"/>
  <c r="V52" i="1" s="1"/>
  <c r="AE89" i="1"/>
  <c r="E75" i="1"/>
  <c r="AE78" i="1"/>
  <c r="E81" i="1"/>
  <c r="W44" i="1"/>
  <c r="AE70" i="1"/>
  <c r="W85" i="1"/>
  <c r="AG85" i="1" s="1"/>
  <c r="E40" i="1"/>
  <c r="E48" i="1"/>
  <c r="AE90" i="1"/>
  <c r="E42" i="1"/>
  <c r="V48" i="1"/>
  <c r="W88" i="1"/>
  <c r="V42" i="1"/>
  <c r="W51" i="1"/>
  <c r="AE63" i="1"/>
  <c r="V83" i="1"/>
  <c r="E70" i="1"/>
  <c r="AE83" i="1"/>
  <c r="V68" i="1"/>
  <c r="AE51" i="1"/>
  <c r="N57" i="1"/>
  <c r="V57" i="1" s="1"/>
  <c r="O71" i="1"/>
  <c r="N74" i="1"/>
  <c r="V74" i="1" s="1"/>
  <c r="N88" i="1"/>
  <c r="V88" i="1" s="1"/>
  <c r="J92" i="1"/>
  <c r="V92" i="1" s="1"/>
  <c r="AE40" i="1"/>
  <c r="V64" i="1"/>
  <c r="V44" i="1"/>
  <c r="V41" i="1"/>
  <c r="O60" i="1"/>
  <c r="V80" i="1"/>
  <c r="E84" i="1"/>
  <c r="W53" i="1"/>
  <c r="AE80" i="1"/>
  <c r="V40" i="1"/>
  <c r="W40" i="1"/>
  <c r="W64" i="1"/>
  <c r="S82" i="1"/>
  <c r="AE64" i="1"/>
  <c r="V69" i="1"/>
  <c r="V78" i="1"/>
  <c r="AE86" i="1"/>
  <c r="W41" i="1"/>
  <c r="V45" i="1"/>
  <c r="V47" i="1"/>
  <c r="S60" i="1"/>
  <c r="AE69" i="1"/>
  <c r="E73" i="1"/>
  <c r="O49" i="1"/>
  <c r="W47" i="1"/>
  <c r="AE53" i="1"/>
  <c r="E56" i="1"/>
  <c r="E62" i="1"/>
  <c r="V67" i="1"/>
  <c r="W73" i="1"/>
  <c r="W84" i="1"/>
  <c r="W42" i="1"/>
  <c r="S93" i="1"/>
  <c r="AE42" i="1"/>
  <c r="S71" i="1"/>
  <c r="V43" i="1"/>
  <c r="E51" i="1"/>
  <c r="V56" i="1"/>
  <c r="AE58" i="1"/>
  <c r="AE59" i="1"/>
  <c r="V62" i="1"/>
  <c r="V76" i="1"/>
  <c r="J39" i="1"/>
  <c r="J49" i="1" s="1"/>
  <c r="AE48" i="1"/>
  <c r="J51" i="1"/>
  <c r="V51" i="1" s="1"/>
  <c r="W62" i="1"/>
  <c r="W63" i="1"/>
  <c r="N87" i="1"/>
  <c r="V87" i="1" s="1"/>
  <c r="AE91" i="1"/>
  <c r="AE92" i="1"/>
  <c r="AG92" i="1" s="1"/>
  <c r="AG52" i="1"/>
  <c r="AE56" i="1"/>
  <c r="E64" i="1"/>
  <c r="R65" i="1"/>
  <c r="R71" i="1" s="1"/>
  <c r="V75" i="1"/>
  <c r="R84" i="1"/>
  <c r="R93" i="1" s="1"/>
  <c r="N89" i="1"/>
  <c r="V89" i="1" s="1"/>
  <c r="E86" i="1"/>
  <c r="V70" i="1"/>
  <c r="AE72" i="1"/>
  <c r="E59" i="1"/>
  <c r="W70" i="1"/>
  <c r="S49" i="1"/>
  <c r="AE55" i="1"/>
  <c r="V59" i="1"/>
  <c r="AE61" i="1"/>
  <c r="AE62" i="1"/>
  <c r="O93" i="1"/>
  <c r="AE88" i="1"/>
  <c r="V72" i="1"/>
  <c r="V86" i="1"/>
  <c r="V46" i="1"/>
  <c r="V53" i="1"/>
  <c r="V66" i="1"/>
  <c r="W81" i="1"/>
  <c r="E85" i="1"/>
  <c r="AE46" i="1"/>
  <c r="W48" i="1"/>
  <c r="AE50" i="1"/>
  <c r="W59" i="1"/>
  <c r="E63" i="1"/>
  <c r="AE68" i="1"/>
  <c r="O82" i="1"/>
  <c r="AE79" i="1"/>
  <c r="V90" i="1"/>
  <c r="E92" i="1"/>
  <c r="G91" i="1"/>
  <c r="G90" i="1"/>
  <c r="G89" i="1"/>
  <c r="G88" i="1"/>
  <c r="G87" i="1"/>
  <c r="G86" i="1"/>
  <c r="G85" i="1"/>
  <c r="G92" i="1"/>
  <c r="G84" i="1"/>
  <c r="W86" i="1"/>
  <c r="AG86" i="1" s="1"/>
  <c r="K93" i="1"/>
  <c r="W87" i="1"/>
  <c r="AG87" i="1" s="1"/>
  <c r="E87" i="1"/>
  <c r="E88" i="1"/>
  <c r="W89" i="1"/>
  <c r="AG89" i="1" s="1"/>
  <c r="E89" i="1"/>
  <c r="W90" i="1"/>
  <c r="E90" i="1"/>
  <c r="W83" i="1"/>
  <c r="W91" i="1"/>
  <c r="G80" i="1"/>
  <c r="G79" i="1"/>
  <c r="G78" i="1"/>
  <c r="G77" i="1"/>
  <c r="G76" i="1"/>
  <c r="G75" i="1"/>
  <c r="G81" i="1"/>
  <c r="G73" i="1"/>
  <c r="G74" i="1"/>
  <c r="AE73" i="1"/>
  <c r="AE81" i="1"/>
  <c r="J73" i="1"/>
  <c r="V73" i="1" s="1"/>
  <c r="R77" i="1"/>
  <c r="R82" i="1" s="1"/>
  <c r="N79" i="1"/>
  <c r="V79" i="1" s="1"/>
  <c r="J81" i="1"/>
  <c r="V81" i="1" s="1"/>
  <c r="W76" i="1"/>
  <c r="E76" i="1"/>
  <c r="AE76" i="1"/>
  <c r="W77" i="1"/>
  <c r="AG77" i="1" s="1"/>
  <c r="E77" i="1"/>
  <c r="W78" i="1"/>
  <c r="E78" i="1"/>
  <c r="W79" i="1"/>
  <c r="E79" i="1"/>
  <c r="K82" i="1"/>
  <c r="W72" i="1"/>
  <c r="W80" i="1"/>
  <c r="G69" i="1"/>
  <c r="G68" i="1"/>
  <c r="G64" i="1"/>
  <c r="G67" i="1"/>
  <c r="G62" i="1"/>
  <c r="G66" i="1"/>
  <c r="G63" i="1"/>
  <c r="G65" i="1"/>
  <c r="G70" i="1"/>
  <c r="V63" i="1"/>
  <c r="J71" i="1"/>
  <c r="N61" i="1"/>
  <c r="N71" i="1" s="1"/>
  <c r="E65" i="1"/>
  <c r="AE65" i="1"/>
  <c r="W66" i="1"/>
  <c r="E66" i="1"/>
  <c r="W67" i="1"/>
  <c r="K71" i="1"/>
  <c r="E67" i="1"/>
  <c r="AE67" i="1"/>
  <c r="W68" i="1"/>
  <c r="E68" i="1"/>
  <c r="W61" i="1"/>
  <c r="W69" i="1"/>
  <c r="V54" i="1"/>
  <c r="G58" i="1"/>
  <c r="G57" i="1"/>
  <c r="G56" i="1"/>
  <c r="G51" i="1"/>
  <c r="G55" i="1"/>
  <c r="G59" i="1"/>
  <c r="G54" i="1"/>
  <c r="G53" i="1"/>
  <c r="G52" i="1"/>
  <c r="V55" i="1"/>
  <c r="W54" i="1"/>
  <c r="E54" i="1"/>
  <c r="AE54" i="1"/>
  <c r="R50" i="1"/>
  <c r="R60" i="1" s="1"/>
  <c r="E55" i="1"/>
  <c r="W56" i="1"/>
  <c r="W57" i="1"/>
  <c r="AG57" i="1" s="1"/>
  <c r="E57" i="1"/>
  <c r="K60" i="1"/>
  <c r="W60" i="1" s="1"/>
  <c r="W58" i="1"/>
  <c r="W50" i="1"/>
  <c r="N49" i="1"/>
  <c r="R49" i="1"/>
  <c r="G47" i="1"/>
  <c r="G46" i="1"/>
  <c r="G40" i="1"/>
  <c r="G45" i="1"/>
  <c r="G44" i="1"/>
  <c r="G43" i="1"/>
  <c r="G41" i="1"/>
  <c r="G48" i="1"/>
  <c r="G42" i="1"/>
  <c r="W43" i="1"/>
  <c r="AG43" i="1" s="1"/>
  <c r="E43" i="1"/>
  <c r="AE44" i="1"/>
  <c r="E44" i="1"/>
  <c r="W45" i="1"/>
  <c r="AE45" i="1"/>
  <c r="W46" i="1"/>
  <c r="K49" i="1"/>
  <c r="E45" i="1"/>
  <c r="E46" i="1"/>
  <c r="AE39" i="1"/>
  <c r="AE47" i="1"/>
  <c r="AG65" i="1" l="1"/>
  <c r="AG66" i="1"/>
  <c r="AG80" i="1"/>
  <c r="AG75" i="1"/>
  <c r="AG41" i="1"/>
  <c r="AG44" i="1"/>
  <c r="N60" i="1"/>
  <c r="AG78" i="1"/>
  <c r="AG70" i="1"/>
  <c r="AG84" i="1"/>
  <c r="AG55" i="1"/>
  <c r="AE60" i="1"/>
  <c r="V39" i="1"/>
  <c r="AG46" i="1"/>
  <c r="AG90" i="1"/>
  <c r="AG81" i="1"/>
  <c r="AG72" i="1"/>
  <c r="AG88" i="1"/>
  <c r="V77" i="1"/>
  <c r="AG51" i="1"/>
  <c r="W93" i="1"/>
  <c r="AE82" i="1"/>
  <c r="AG63" i="1"/>
  <c r="AG68" i="1"/>
  <c r="AG62" i="1"/>
  <c r="AG73" i="1"/>
  <c r="AG54" i="1"/>
  <c r="J82" i="1"/>
  <c r="AG61" i="1"/>
  <c r="V50" i="1"/>
  <c r="W71" i="1"/>
  <c r="V49" i="1"/>
  <c r="AG64" i="1"/>
  <c r="AG69" i="1"/>
  <c r="W49" i="1"/>
  <c r="AG50" i="1"/>
  <c r="AG83" i="1"/>
  <c r="AG40" i="1"/>
  <c r="AE71" i="1"/>
  <c r="AG58" i="1"/>
  <c r="J93" i="1"/>
  <c r="N93" i="1"/>
  <c r="AE93" i="1"/>
  <c r="AG59" i="1"/>
  <c r="AG53" i="1"/>
  <c r="V84" i="1"/>
  <c r="AG91" i="1"/>
  <c r="V71" i="1"/>
  <c r="W82" i="1"/>
  <c r="AG48" i="1"/>
  <c r="AG47" i="1"/>
  <c r="V65" i="1"/>
  <c r="AG56" i="1"/>
  <c r="J60" i="1"/>
  <c r="AG79" i="1"/>
  <c r="AG42" i="1"/>
  <c r="N82" i="1"/>
  <c r="AG76" i="1"/>
  <c r="V61" i="1"/>
  <c r="AG67" i="1"/>
  <c r="AE49" i="1"/>
  <c r="AG39" i="1"/>
  <c r="AG45" i="1"/>
  <c r="AG82" i="1" l="1"/>
  <c r="V60" i="1"/>
  <c r="AG71" i="1"/>
  <c r="AG93" i="1"/>
  <c r="V82" i="1"/>
  <c r="AG60" i="1"/>
  <c r="V93" i="1"/>
  <c r="AG49" i="1"/>
  <c r="K33" i="1" l="1"/>
  <c r="J33" i="1" s="1"/>
  <c r="L33" i="1"/>
  <c r="M33" i="1" s="1"/>
  <c r="O33" i="1"/>
  <c r="N33" i="1" s="1"/>
  <c r="P33" i="1"/>
  <c r="Q33" i="1" s="1"/>
  <c r="S33" i="1"/>
  <c r="R33" i="1" s="1"/>
  <c r="T33" i="1"/>
  <c r="U33" i="1" s="1"/>
  <c r="F28" i="1"/>
  <c r="G28" i="1" s="1"/>
  <c r="G34" i="1" s="1"/>
  <c r="E28" i="1"/>
  <c r="E37" i="1" s="1"/>
  <c r="E17" i="1"/>
  <c r="E26" i="1" s="1"/>
  <c r="F17" i="1"/>
  <c r="G17" i="1" s="1"/>
  <c r="G21" i="1" s="1"/>
  <c r="E6" i="1"/>
  <c r="K17" i="1"/>
  <c r="L17" i="1"/>
  <c r="M17" i="1" s="1"/>
  <c r="O17" i="1"/>
  <c r="N17" i="1" s="1"/>
  <c r="P17" i="1"/>
  <c r="Q17" i="1" s="1"/>
  <c r="S17" i="1"/>
  <c r="R17" i="1" s="1"/>
  <c r="T17" i="1"/>
  <c r="U17" i="1" s="1"/>
  <c r="K18" i="1"/>
  <c r="L18" i="1"/>
  <c r="M18" i="1" s="1"/>
  <c r="O18" i="1"/>
  <c r="N18" i="1" s="1"/>
  <c r="P18" i="1"/>
  <c r="Q18" i="1" s="1"/>
  <c r="S18" i="1"/>
  <c r="R18" i="1" s="1"/>
  <c r="T18" i="1"/>
  <c r="U18" i="1" s="1"/>
  <c r="K19" i="1"/>
  <c r="L19" i="1"/>
  <c r="M19" i="1" s="1"/>
  <c r="O19" i="1"/>
  <c r="N19" i="1" s="1"/>
  <c r="P19" i="1"/>
  <c r="Q19" i="1" s="1"/>
  <c r="S19" i="1"/>
  <c r="R19" i="1" s="1"/>
  <c r="T19" i="1"/>
  <c r="U19" i="1" s="1"/>
  <c r="K20" i="1"/>
  <c r="L20" i="1"/>
  <c r="M20" i="1" s="1"/>
  <c r="O20" i="1"/>
  <c r="N20" i="1" s="1"/>
  <c r="P20" i="1"/>
  <c r="Q20" i="1" s="1"/>
  <c r="S20" i="1"/>
  <c r="R20" i="1" s="1"/>
  <c r="T20" i="1"/>
  <c r="U20" i="1" s="1"/>
  <c r="K21" i="1"/>
  <c r="L21" i="1"/>
  <c r="M21" i="1" s="1"/>
  <c r="O21" i="1"/>
  <c r="N21" i="1" s="1"/>
  <c r="P21" i="1"/>
  <c r="Q21" i="1" s="1"/>
  <c r="S21" i="1"/>
  <c r="R21" i="1" s="1"/>
  <c r="T21" i="1"/>
  <c r="U21" i="1" s="1"/>
  <c r="K22" i="1"/>
  <c r="L22" i="1"/>
  <c r="M22" i="1" s="1"/>
  <c r="O22" i="1"/>
  <c r="N22" i="1" s="1"/>
  <c r="P22" i="1"/>
  <c r="Q22" i="1" s="1"/>
  <c r="S22" i="1"/>
  <c r="R22" i="1" s="1"/>
  <c r="T22" i="1"/>
  <c r="U22" i="1" s="1"/>
  <c r="K23" i="1"/>
  <c r="J23" i="1" s="1"/>
  <c r="L23" i="1"/>
  <c r="M23" i="1" s="1"/>
  <c r="O23" i="1"/>
  <c r="N23" i="1" s="1"/>
  <c r="P23" i="1"/>
  <c r="Q23" i="1" s="1"/>
  <c r="S23" i="1"/>
  <c r="R23" i="1" s="1"/>
  <c r="T23" i="1"/>
  <c r="U23" i="1" s="1"/>
  <c r="K24" i="1"/>
  <c r="L24" i="1"/>
  <c r="M24" i="1" s="1"/>
  <c r="O24" i="1"/>
  <c r="N24" i="1" s="1"/>
  <c r="P24" i="1"/>
  <c r="Q24" i="1" s="1"/>
  <c r="S24" i="1"/>
  <c r="R24" i="1" s="1"/>
  <c r="T24" i="1"/>
  <c r="U24" i="1" s="1"/>
  <c r="K25" i="1"/>
  <c r="L25" i="1"/>
  <c r="M25" i="1" s="1"/>
  <c r="O25" i="1"/>
  <c r="N25" i="1" s="1"/>
  <c r="P25" i="1"/>
  <c r="Q25" i="1" s="1"/>
  <c r="S25" i="1"/>
  <c r="R25" i="1" s="1"/>
  <c r="T25" i="1"/>
  <c r="U25" i="1" s="1"/>
  <c r="K26" i="1"/>
  <c r="J26" i="1" s="1"/>
  <c r="L26" i="1"/>
  <c r="M26" i="1" s="1"/>
  <c r="O26" i="1"/>
  <c r="P26" i="1"/>
  <c r="Q26" i="1" s="1"/>
  <c r="S26" i="1"/>
  <c r="T26" i="1"/>
  <c r="U26" i="1" s="1"/>
  <c r="K28" i="1"/>
  <c r="L28" i="1"/>
  <c r="M28" i="1" s="1"/>
  <c r="O28" i="1"/>
  <c r="N28" i="1" s="1"/>
  <c r="P28" i="1"/>
  <c r="Q28" i="1" s="1"/>
  <c r="S28" i="1"/>
  <c r="R28" i="1" s="1"/>
  <c r="T28" i="1"/>
  <c r="U28" i="1" s="1"/>
  <c r="K29" i="1"/>
  <c r="L29" i="1"/>
  <c r="M29" i="1" s="1"/>
  <c r="O29" i="1"/>
  <c r="N29" i="1" s="1"/>
  <c r="P29" i="1"/>
  <c r="Q29" i="1" s="1"/>
  <c r="S29" i="1"/>
  <c r="T29" i="1"/>
  <c r="U29" i="1" s="1"/>
  <c r="K30" i="1"/>
  <c r="L30" i="1"/>
  <c r="M30" i="1" s="1"/>
  <c r="O30" i="1"/>
  <c r="N30" i="1" s="1"/>
  <c r="P30" i="1"/>
  <c r="Q30" i="1" s="1"/>
  <c r="S30" i="1"/>
  <c r="R30" i="1" s="1"/>
  <c r="T30" i="1"/>
  <c r="U30" i="1" s="1"/>
  <c r="K31" i="1"/>
  <c r="L31" i="1"/>
  <c r="M31" i="1" s="1"/>
  <c r="O31" i="1"/>
  <c r="N31" i="1" s="1"/>
  <c r="P31" i="1"/>
  <c r="Q31" i="1" s="1"/>
  <c r="S31" i="1"/>
  <c r="R31" i="1" s="1"/>
  <c r="T31" i="1"/>
  <c r="U31" i="1" s="1"/>
  <c r="K32" i="1"/>
  <c r="J32" i="1" s="1"/>
  <c r="L32" i="1"/>
  <c r="M32" i="1" s="1"/>
  <c r="O32" i="1"/>
  <c r="N32" i="1" s="1"/>
  <c r="P32" i="1"/>
  <c r="Q32" i="1" s="1"/>
  <c r="S32" i="1"/>
  <c r="R32" i="1" s="1"/>
  <c r="T32" i="1"/>
  <c r="U32" i="1" s="1"/>
  <c r="K34" i="1"/>
  <c r="J34" i="1" s="1"/>
  <c r="L34" i="1"/>
  <c r="M34" i="1" s="1"/>
  <c r="O34" i="1"/>
  <c r="N34" i="1" s="1"/>
  <c r="P34" i="1"/>
  <c r="Q34" i="1" s="1"/>
  <c r="S34" i="1"/>
  <c r="R34" i="1" s="1"/>
  <c r="T34" i="1"/>
  <c r="U34" i="1" s="1"/>
  <c r="K35" i="1"/>
  <c r="J35" i="1" s="1"/>
  <c r="L35" i="1"/>
  <c r="M35" i="1" s="1"/>
  <c r="O35" i="1"/>
  <c r="N35" i="1" s="1"/>
  <c r="P35" i="1"/>
  <c r="Q35" i="1" s="1"/>
  <c r="S35" i="1"/>
  <c r="R35" i="1" s="1"/>
  <c r="T35" i="1"/>
  <c r="U35" i="1" s="1"/>
  <c r="K36" i="1"/>
  <c r="L36" i="1"/>
  <c r="M36" i="1" s="1"/>
  <c r="O36" i="1"/>
  <c r="P36" i="1"/>
  <c r="Q36" i="1" s="1"/>
  <c r="S36" i="1"/>
  <c r="R36" i="1" s="1"/>
  <c r="T36" i="1"/>
  <c r="U36" i="1" s="1"/>
  <c r="K37" i="1"/>
  <c r="L37" i="1"/>
  <c r="M37" i="1" s="1"/>
  <c r="O37" i="1"/>
  <c r="N37" i="1" s="1"/>
  <c r="P37" i="1"/>
  <c r="Q37" i="1" s="1"/>
  <c r="S37" i="1"/>
  <c r="R37" i="1" s="1"/>
  <c r="T37" i="1"/>
  <c r="U37" i="1" s="1"/>
  <c r="K9" i="1"/>
  <c r="L9" i="1"/>
  <c r="M9" i="1" s="1"/>
  <c r="O9" i="1"/>
  <c r="N9" i="1" s="1"/>
  <c r="P9" i="1"/>
  <c r="Q9" i="1" s="1"/>
  <c r="S9" i="1"/>
  <c r="R9" i="1" s="1"/>
  <c r="T9" i="1"/>
  <c r="U9" i="1" s="1"/>
  <c r="E11" i="1" l="1"/>
  <c r="E10" i="1"/>
  <c r="E9" i="1"/>
  <c r="W33" i="1"/>
  <c r="G33" i="1"/>
  <c r="E33" i="1"/>
  <c r="V33" i="1"/>
  <c r="W36" i="1"/>
  <c r="E12" i="1"/>
  <c r="E13" i="1"/>
  <c r="E14" i="1"/>
  <c r="AE35" i="1"/>
  <c r="W26" i="1"/>
  <c r="E15" i="1"/>
  <c r="E20" i="1"/>
  <c r="E21" i="1"/>
  <c r="W35" i="1"/>
  <c r="E22" i="1"/>
  <c r="E23" i="1"/>
  <c r="W18" i="1"/>
  <c r="E19" i="1"/>
  <c r="E25" i="1"/>
  <c r="W28" i="1"/>
  <c r="E30" i="1"/>
  <c r="AE22" i="1"/>
  <c r="E31" i="1"/>
  <c r="E7" i="1"/>
  <c r="E32" i="1"/>
  <c r="AE24" i="1"/>
  <c r="E8" i="1"/>
  <c r="AE32" i="1"/>
  <c r="W23" i="1"/>
  <c r="E34" i="1"/>
  <c r="G37" i="1"/>
  <c r="G29" i="1"/>
  <c r="G36" i="1"/>
  <c r="G32" i="1"/>
  <c r="G35" i="1"/>
  <c r="G31" i="1"/>
  <c r="G30" i="1"/>
  <c r="S38" i="1"/>
  <c r="W29" i="1"/>
  <c r="W31" i="1"/>
  <c r="AE36" i="1"/>
  <c r="AG36" i="1" s="1"/>
  <c r="AE33" i="1"/>
  <c r="W32" i="1"/>
  <c r="E35" i="1"/>
  <c r="W37" i="1"/>
  <c r="E36" i="1"/>
  <c r="W30" i="1"/>
  <c r="E29" i="1"/>
  <c r="G26" i="1"/>
  <c r="G18" i="1"/>
  <c r="G22" i="1"/>
  <c r="G25" i="1"/>
  <c r="G24" i="1"/>
  <c r="G23" i="1"/>
  <c r="G20" i="1"/>
  <c r="G19" i="1"/>
  <c r="J18" i="1"/>
  <c r="V18" i="1" s="1"/>
  <c r="W20" i="1"/>
  <c r="J24" i="1"/>
  <c r="V24" i="1" s="1"/>
  <c r="W25" i="1"/>
  <c r="W19" i="1"/>
  <c r="E24" i="1"/>
  <c r="W24" i="1"/>
  <c r="W21" i="1"/>
  <c r="W17" i="1"/>
  <c r="W22" i="1"/>
  <c r="E18" i="1"/>
  <c r="S27" i="1"/>
  <c r="V23" i="1"/>
  <c r="R26" i="1"/>
  <c r="R27" i="1" s="1"/>
  <c r="AE23" i="1"/>
  <c r="J22" i="1"/>
  <c r="V22" i="1" s="1"/>
  <c r="J21" i="1"/>
  <c r="V21" i="1" s="1"/>
  <c r="O27" i="1"/>
  <c r="N26" i="1"/>
  <c r="N27" i="1" s="1"/>
  <c r="AE21" i="1"/>
  <c r="J20" i="1"/>
  <c r="V20" i="1" s="1"/>
  <c r="AE20" i="1"/>
  <c r="J19" i="1"/>
  <c r="V19" i="1" s="1"/>
  <c r="K27" i="1"/>
  <c r="AE19" i="1"/>
  <c r="AE26" i="1"/>
  <c r="J25" i="1"/>
  <c r="V25" i="1" s="1"/>
  <c r="AE18" i="1"/>
  <c r="J17" i="1"/>
  <c r="AE25" i="1"/>
  <c r="AE17" i="1"/>
  <c r="V34" i="1"/>
  <c r="V32" i="1"/>
  <c r="V35" i="1"/>
  <c r="AE34" i="1"/>
  <c r="R29" i="1"/>
  <c r="R38" i="1" s="1"/>
  <c r="W34" i="1"/>
  <c r="O38" i="1"/>
  <c r="J31" i="1"/>
  <c r="V31" i="1" s="1"/>
  <c r="N36" i="1"/>
  <c r="N38" i="1" s="1"/>
  <c r="AE31" i="1"/>
  <c r="J30" i="1"/>
  <c r="V30" i="1" s="1"/>
  <c r="K38" i="1"/>
  <c r="J37" i="1"/>
  <c r="V37" i="1" s="1"/>
  <c r="AE30" i="1"/>
  <c r="J29" i="1"/>
  <c r="AE37" i="1"/>
  <c r="J36" i="1"/>
  <c r="AE29" i="1"/>
  <c r="J28" i="1"/>
  <c r="AE28" i="1"/>
  <c r="AE9" i="1"/>
  <c r="W9" i="1"/>
  <c r="J9" i="1"/>
  <c r="V9" i="1" s="1"/>
  <c r="AG35" i="1" l="1"/>
  <c r="AG34" i="1"/>
  <c r="AG26" i="1"/>
  <c r="AG20" i="1"/>
  <c r="AG37" i="1"/>
  <c r="AG23" i="1"/>
  <c r="AG31" i="1"/>
  <c r="AG30" i="1"/>
  <c r="AG18" i="1"/>
  <c r="W38" i="1"/>
  <c r="AG32" i="1"/>
  <c r="AE27" i="1"/>
  <c r="AG25" i="1"/>
  <c r="AG22" i="1"/>
  <c r="AG24" i="1"/>
  <c r="AG21" i="1"/>
  <c r="AG29" i="1"/>
  <c r="V36" i="1"/>
  <c r="AG33" i="1"/>
  <c r="W27" i="1"/>
  <c r="AG19" i="1"/>
  <c r="V26" i="1"/>
  <c r="AG17" i="1"/>
  <c r="V17" i="1"/>
  <c r="J27" i="1"/>
  <c r="V27" i="1" s="1"/>
  <c r="V29" i="1"/>
  <c r="J38" i="1"/>
  <c r="V38" i="1" s="1"/>
  <c r="V28" i="1"/>
  <c r="AE38" i="1"/>
  <c r="AG28" i="1"/>
  <c r="AG9" i="1"/>
  <c r="AG27" i="1" l="1"/>
  <c r="AG38" i="1"/>
  <c r="S7" i="1" l="1"/>
  <c r="R7" i="1" s="1"/>
  <c r="S8" i="1"/>
  <c r="R8" i="1" s="1"/>
  <c r="O8" i="1"/>
  <c r="N8" i="1" s="1"/>
  <c r="K8" i="1"/>
  <c r="J8" i="1" s="1"/>
  <c r="B2" i="3" l="1"/>
  <c r="AE7" i="3"/>
  <c r="AE6" i="3"/>
  <c r="H19" i="3"/>
  <c r="H29" i="3"/>
  <c r="T15" i="3"/>
  <c r="U15" i="3" s="1"/>
  <c r="S15" i="3"/>
  <c r="R15" i="3" s="1"/>
  <c r="P15" i="3"/>
  <c r="Q15" i="3" s="1"/>
  <c r="O15" i="3"/>
  <c r="N15" i="3" s="1"/>
  <c r="L15" i="3"/>
  <c r="M15" i="3" s="1"/>
  <c r="K15" i="3"/>
  <c r="J15" i="3" s="1"/>
  <c r="T14" i="3"/>
  <c r="U14" i="3" s="1"/>
  <c r="S14" i="3"/>
  <c r="R14" i="3" s="1"/>
  <c r="P14" i="3"/>
  <c r="Q14" i="3" s="1"/>
  <c r="O14" i="3"/>
  <c r="N14" i="3" s="1"/>
  <c r="L14" i="3"/>
  <c r="M14" i="3" s="1"/>
  <c r="K14" i="3"/>
  <c r="J14" i="3" s="1"/>
  <c r="T13" i="3"/>
  <c r="U13" i="3" s="1"/>
  <c r="S13" i="3"/>
  <c r="R13" i="3" s="1"/>
  <c r="P13" i="3"/>
  <c r="Q13" i="3" s="1"/>
  <c r="O13" i="3"/>
  <c r="N13" i="3" s="1"/>
  <c r="L13" i="3"/>
  <c r="M13" i="3" s="1"/>
  <c r="K13" i="3"/>
  <c r="J13" i="3" s="1"/>
  <c r="T12" i="3"/>
  <c r="U12" i="3" s="1"/>
  <c r="S12" i="3"/>
  <c r="R12" i="3" s="1"/>
  <c r="P12" i="3"/>
  <c r="Q12" i="3" s="1"/>
  <c r="O12" i="3"/>
  <c r="N12" i="3" s="1"/>
  <c r="L12" i="3"/>
  <c r="M12" i="3" s="1"/>
  <c r="K12" i="3"/>
  <c r="J12" i="3" s="1"/>
  <c r="T11" i="3"/>
  <c r="U11" i="3" s="1"/>
  <c r="S11" i="3"/>
  <c r="R11" i="3" s="1"/>
  <c r="P11" i="3"/>
  <c r="Q11" i="3" s="1"/>
  <c r="O11" i="3"/>
  <c r="N11" i="3" s="1"/>
  <c r="L11" i="3"/>
  <c r="M11" i="3" s="1"/>
  <c r="K11" i="3"/>
  <c r="J11" i="3" s="1"/>
  <c r="T10" i="3"/>
  <c r="U10" i="3" s="1"/>
  <c r="P10" i="3"/>
  <c r="Q10" i="3" s="1"/>
  <c r="L10" i="3"/>
  <c r="M10" i="3" s="1"/>
  <c r="T9" i="3"/>
  <c r="U9" i="3" s="1"/>
  <c r="P9" i="3"/>
  <c r="Q9" i="3" s="1"/>
  <c r="L9" i="3"/>
  <c r="M9" i="3" s="1"/>
  <c r="T8" i="3"/>
  <c r="U8" i="3" s="1"/>
  <c r="P8" i="3"/>
  <c r="Q8" i="3" s="1"/>
  <c r="L8" i="3"/>
  <c r="M8" i="3" s="1"/>
  <c r="T7" i="3"/>
  <c r="U7" i="3" s="1"/>
  <c r="P7" i="3"/>
  <c r="Q7" i="3" s="1"/>
  <c r="L7" i="3"/>
  <c r="M7" i="3" s="1"/>
  <c r="T6" i="3"/>
  <c r="U6" i="3" s="1"/>
  <c r="P6" i="3"/>
  <c r="Q6" i="3" s="1"/>
  <c r="L6" i="3"/>
  <c r="M6" i="3" s="1"/>
  <c r="F6" i="3"/>
  <c r="G6" i="3" s="1"/>
  <c r="G7" i="3" s="1"/>
  <c r="G8" i="3" s="1"/>
  <c r="G9" i="3" s="1"/>
  <c r="G10" i="3" s="1"/>
  <c r="G11" i="3" s="1"/>
  <c r="G12" i="3" s="1"/>
  <c r="G13" i="3" s="1"/>
  <c r="G14" i="3" s="1"/>
  <c r="G15" i="3" s="1"/>
  <c r="E6" i="3"/>
  <c r="E7" i="3" s="1"/>
  <c r="E8" i="3" s="1"/>
  <c r="E9" i="3" s="1"/>
  <c r="E10" i="3" s="1"/>
  <c r="E11" i="3" s="1"/>
  <c r="E12" i="3" s="1"/>
  <c r="E13" i="3" s="1"/>
  <c r="E14" i="3" s="1"/>
  <c r="E15" i="3" s="1"/>
  <c r="C2" i="3"/>
  <c r="H20" i="3" s="1"/>
  <c r="H23" i="3" s="1"/>
  <c r="S12" i="1"/>
  <c r="S13" i="1"/>
  <c r="S14" i="1"/>
  <c r="S15" i="1"/>
  <c r="K12" i="1"/>
  <c r="K13" i="1"/>
  <c r="K14" i="1"/>
  <c r="K15" i="1"/>
  <c r="O12" i="1"/>
  <c r="O13" i="1"/>
  <c r="O14" i="1"/>
  <c r="O15" i="1"/>
  <c r="K8" i="3" l="1"/>
  <c r="K9" i="3"/>
  <c r="J7" i="3"/>
  <c r="L16" i="3"/>
  <c r="P16" i="3"/>
  <c r="T16" i="3"/>
  <c r="S9" i="3"/>
  <c r="R6" i="3"/>
  <c r="N7" i="3"/>
  <c r="K10" i="3"/>
  <c r="O9" i="3"/>
  <c r="AE9" i="3" s="1"/>
  <c r="R7" i="3"/>
  <c r="V7" i="3" s="1"/>
  <c r="O10" i="3"/>
  <c r="S10" i="3"/>
  <c r="O8" i="3"/>
  <c r="AE8" i="3" s="1"/>
  <c r="H27" i="3"/>
  <c r="S8" i="3"/>
  <c r="N6" i="3"/>
  <c r="H28" i="3"/>
  <c r="I31" i="3" s="1"/>
  <c r="AE15" i="1"/>
  <c r="AE14" i="1"/>
  <c r="AE13" i="1"/>
  <c r="AE12" i="1"/>
  <c r="AE8" i="1"/>
  <c r="AE7" i="1"/>
  <c r="I23" i="3"/>
  <c r="I24" i="3" s="1"/>
  <c r="H24" i="3"/>
  <c r="W14" i="3"/>
  <c r="AE14" i="3"/>
  <c r="AG14" i="3" s="1"/>
  <c r="K16" i="3"/>
  <c r="W15" i="3"/>
  <c r="AE13" i="3"/>
  <c r="V15" i="3"/>
  <c r="W6" i="3"/>
  <c r="AH6" i="3" s="1"/>
  <c r="AH16" i="3" s="1"/>
  <c r="AE12" i="3"/>
  <c r="J6" i="3"/>
  <c r="J16" i="3" s="1"/>
  <c r="V10" i="3"/>
  <c r="V12" i="3"/>
  <c r="W13" i="3"/>
  <c r="V11" i="3"/>
  <c r="V9" i="3"/>
  <c r="V13" i="3"/>
  <c r="V14" i="3"/>
  <c r="R16" i="3"/>
  <c r="V8" i="3"/>
  <c r="W7" i="3"/>
  <c r="AE15" i="3"/>
  <c r="W9" i="3"/>
  <c r="W11" i="3"/>
  <c r="AE11" i="3"/>
  <c r="W12" i="3"/>
  <c r="W12" i="1"/>
  <c r="W13" i="1"/>
  <c r="W14" i="1"/>
  <c r="W15" i="1"/>
  <c r="W8" i="1"/>
  <c r="W7" i="1"/>
  <c r="AH7" i="1" s="1"/>
  <c r="I32" i="3" l="1"/>
  <c r="S16" i="3"/>
  <c r="AG15" i="3"/>
  <c r="W10" i="3"/>
  <c r="AG15" i="1"/>
  <c r="AG8" i="1"/>
  <c r="O16" i="3"/>
  <c r="W16" i="3" s="1"/>
  <c r="AE10" i="3"/>
  <c r="AE16" i="3" s="1"/>
  <c r="W8" i="3"/>
  <c r="AG8" i="3" s="1"/>
  <c r="H31" i="3"/>
  <c r="H32" i="3" s="1"/>
  <c r="AG7" i="1"/>
  <c r="AG14" i="1"/>
  <c r="AG13" i="1"/>
  <c r="AG12" i="1"/>
  <c r="AG13" i="3"/>
  <c r="AG12" i="3"/>
  <c r="AG6" i="3"/>
  <c r="AG9" i="3"/>
  <c r="V6" i="3"/>
  <c r="N16" i="3"/>
  <c r="V16" i="3" s="1"/>
  <c r="AG11" i="3"/>
  <c r="AG7" i="3"/>
  <c r="T7" i="1"/>
  <c r="U7" i="1" s="1"/>
  <c r="T8" i="1"/>
  <c r="U8" i="1" s="1"/>
  <c r="R12" i="1"/>
  <c r="T12" i="1"/>
  <c r="U12" i="1" s="1"/>
  <c r="R13" i="1"/>
  <c r="T13" i="1"/>
  <c r="U13" i="1" s="1"/>
  <c r="R14" i="1"/>
  <c r="T14" i="1"/>
  <c r="U14" i="1" s="1"/>
  <c r="R15" i="1"/>
  <c r="T15" i="1"/>
  <c r="U15" i="1" s="1"/>
  <c r="P7" i="1"/>
  <c r="Q7" i="1" s="1"/>
  <c r="P8" i="1"/>
  <c r="Q8" i="1" s="1"/>
  <c r="N12" i="1"/>
  <c r="P12" i="1"/>
  <c r="Q12" i="1" s="1"/>
  <c r="N13" i="1"/>
  <c r="P13" i="1"/>
  <c r="Q13" i="1" s="1"/>
  <c r="N14" i="1"/>
  <c r="P14" i="1"/>
  <c r="Q14" i="1" s="1"/>
  <c r="N15" i="1"/>
  <c r="P15" i="1"/>
  <c r="Q15" i="1" s="1"/>
  <c r="L7" i="1"/>
  <c r="M7" i="1" s="1"/>
  <c r="L8" i="1"/>
  <c r="M8" i="1" s="1"/>
  <c r="J12" i="1"/>
  <c r="L12" i="1"/>
  <c r="M12" i="1" s="1"/>
  <c r="J13" i="1"/>
  <c r="L13" i="1"/>
  <c r="M13" i="1" s="1"/>
  <c r="J14" i="1"/>
  <c r="L14" i="1"/>
  <c r="M14" i="1" s="1"/>
  <c r="J15" i="1"/>
  <c r="L15" i="1"/>
  <c r="M15" i="1" s="1"/>
  <c r="T6" i="1"/>
  <c r="U6" i="1" s="1"/>
  <c r="P6" i="1"/>
  <c r="Q6" i="1" s="1"/>
  <c r="L6" i="1"/>
  <c r="F6" i="1"/>
  <c r="G6" i="1" s="1"/>
  <c r="C2" i="1"/>
  <c r="L16" i="1" l="1"/>
  <c r="P16" i="1"/>
  <c r="P60" i="1"/>
  <c r="P49" i="1"/>
  <c r="T16" i="1"/>
  <c r="L93" i="1"/>
  <c r="T27" i="1"/>
  <c r="L82" i="1"/>
  <c r="T38" i="1"/>
  <c r="L71" i="1"/>
  <c r="T49" i="1"/>
  <c r="L60" i="1"/>
  <c r="P38" i="1"/>
  <c r="P27" i="1"/>
  <c r="T60" i="1"/>
  <c r="L49" i="1"/>
  <c r="T71" i="1"/>
  <c r="L38" i="1"/>
  <c r="T82" i="1"/>
  <c r="L27" i="1"/>
  <c r="T93" i="1"/>
  <c r="P93" i="1"/>
  <c r="P82" i="1"/>
  <c r="P71" i="1"/>
  <c r="G11" i="1"/>
  <c r="G10" i="1"/>
  <c r="AD49" i="1"/>
  <c r="AD93" i="1"/>
  <c r="AD71" i="1"/>
  <c r="AD82" i="1"/>
  <c r="AD60" i="1"/>
  <c r="AD38" i="1"/>
  <c r="AD27" i="1"/>
  <c r="G7" i="1"/>
  <c r="G15" i="1"/>
  <c r="G14" i="1"/>
  <c r="G13" i="1"/>
  <c r="G12" i="1"/>
  <c r="G9" i="1"/>
  <c r="G8" i="1"/>
  <c r="S6" i="1"/>
  <c r="R6" i="1" s="1"/>
  <c r="AG10" i="3"/>
  <c r="AG16" i="3" s="1"/>
  <c r="M6" i="1"/>
  <c r="V8" i="1"/>
  <c r="V12" i="1"/>
  <c r="V15" i="1"/>
  <c r="V14" i="1"/>
  <c r="V13" i="1"/>
  <c r="N16" i="1" l="1"/>
  <c r="S16" i="1"/>
  <c r="AE6" i="1"/>
  <c r="AE16" i="1" s="1"/>
  <c r="W6" i="1"/>
  <c r="AH6" i="1" s="1"/>
  <c r="AH16" i="1" s="1"/>
  <c r="O16" i="1"/>
  <c r="R16" i="1"/>
  <c r="V6" i="1"/>
  <c r="AG6" i="1" l="1"/>
  <c r="AG16" i="1" s="1"/>
  <c r="J16" i="1"/>
  <c r="V16" i="1" s="1"/>
  <c r="V7" i="1"/>
  <c r="K16" i="1"/>
  <c r="W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Lavigne, Morgan</author>
  </authors>
  <commentList>
    <comment ref="F4" authorId="0" shapeId="0" xr:uid="{8D4100DC-AB8C-4824-A336-3D662C7B6A47}">
      <text>
        <r>
          <rPr>
            <sz val="9"/>
            <color indexed="81"/>
            <rFont val="Tahoma"/>
            <family val="2"/>
          </rPr>
          <t>Auto Calculates 3% increase, but must updated when new FY salaries are received. PLEASE CHECK YOUR NIH OTC CALCULATIONS</t>
        </r>
      </text>
    </comment>
    <comment ref="X4" authorId="0" shapeId="0" xr:uid="{AAAE0D1D-7E05-46A4-965C-F0A722C7B351}">
      <text>
        <r>
          <rPr>
            <sz val="9"/>
            <color indexed="81"/>
            <rFont val="Tahoma"/>
            <family val="2"/>
          </rPr>
          <t>If charging a grant, there is no need to enter the rest of the COA, unless the Cost Share COA has a different Cost Center or Assignee</t>
        </r>
      </text>
    </comment>
    <comment ref="Y4" authorId="0" shapeId="0" xr:uid="{04426739-B539-4402-9AB1-604AFEE7B627}">
      <text>
        <r>
          <rPr>
            <sz val="9"/>
            <color indexed="81"/>
            <rFont val="Tahoma"/>
            <family val="2"/>
          </rPr>
          <t xml:space="preserve">If Cost Share, Enter the GR # in Workday, THEN the YD/GS/GE to ensure correct fund populates.    </t>
        </r>
      </text>
    </comment>
    <comment ref="J5" authorId="0" shapeId="0" xr:uid="{BA34E205-F04B-40C6-8023-5F8078990546}">
      <text>
        <r>
          <rPr>
            <sz val="9"/>
            <color indexed="81"/>
            <rFont val="Tahoma"/>
            <family val="2"/>
          </rPr>
          <t>Monthly Comp as % of 1/9
enter as decimal
25% = 0.2500</t>
        </r>
      </text>
    </comment>
    <comment ref="L16" authorId="0" shapeId="0" xr:uid="{F59571A5-6E4F-4C07-9EC5-E464DDF65DA9}">
      <text>
        <r>
          <rPr>
            <b/>
            <sz val="9"/>
            <color indexed="81"/>
            <rFont val="Tahoma"/>
            <family val="2"/>
          </rPr>
          <t>If Error message appears:</t>
        </r>
        <r>
          <rPr>
            <sz val="9"/>
            <color indexed="81"/>
            <rFont val="Tahoma"/>
            <family val="2"/>
          </rPr>
          <t xml:space="preserve"> you have over committed the PI on NIH awards for the month. Reduce their effort below the NIH cap. </t>
        </r>
        <r>
          <rPr>
            <b/>
            <sz val="9"/>
            <color indexed="81"/>
            <rFont val="Tahoma"/>
            <family val="2"/>
          </rPr>
          <t>Remember:</t>
        </r>
        <r>
          <rPr>
            <sz val="9"/>
            <color indexed="81"/>
            <rFont val="Tahoma"/>
            <family val="2"/>
          </rPr>
          <t xml:space="preserve"> you cannot not pay NIH over the cap from another sponsored award.</t>
        </r>
      </text>
    </comment>
    <comment ref="P16" authorId="0" shapeId="0" xr:uid="{E08E6A1A-9F3B-4562-AD92-BAFC38859331}">
      <text>
        <r>
          <rPr>
            <b/>
            <sz val="9"/>
            <color indexed="81"/>
            <rFont val="Tahoma"/>
            <family val="2"/>
          </rPr>
          <t>If Error message appears:</t>
        </r>
        <r>
          <rPr>
            <sz val="9"/>
            <color indexed="81"/>
            <rFont val="Tahoma"/>
            <family val="2"/>
          </rPr>
          <t xml:space="preserve"> you have over committed the PI on NIH awards for the month. Reduce their effort below the NIH cap. </t>
        </r>
        <r>
          <rPr>
            <b/>
            <sz val="9"/>
            <color indexed="81"/>
            <rFont val="Tahoma"/>
            <family val="2"/>
          </rPr>
          <t>Remember:</t>
        </r>
        <r>
          <rPr>
            <sz val="9"/>
            <color indexed="81"/>
            <rFont val="Tahoma"/>
            <family val="2"/>
          </rPr>
          <t xml:space="preserve"> you cannot not pay NIH over the cap from another sponsored award.</t>
        </r>
      </text>
    </comment>
    <comment ref="T16" authorId="0" shapeId="0" xr:uid="{280B0F85-5D05-481A-B8BD-84075374E1D2}">
      <text>
        <r>
          <rPr>
            <b/>
            <sz val="9"/>
            <color indexed="81"/>
            <rFont val="Tahoma"/>
            <family val="2"/>
          </rPr>
          <t>If Error message appears:</t>
        </r>
        <r>
          <rPr>
            <sz val="9"/>
            <color indexed="81"/>
            <rFont val="Tahoma"/>
            <family val="2"/>
          </rPr>
          <t xml:space="preserve"> you have over committed the PI on NIH awards for the month. Reduce their effort below the NIH cap. </t>
        </r>
        <r>
          <rPr>
            <b/>
            <sz val="9"/>
            <color indexed="81"/>
            <rFont val="Tahoma"/>
            <family val="2"/>
          </rPr>
          <t>Remember:</t>
        </r>
        <r>
          <rPr>
            <sz val="9"/>
            <color indexed="81"/>
            <rFont val="Tahoma"/>
            <family val="2"/>
          </rPr>
          <t xml:space="preserve"> you cannot not pay NIH over the cap from another sponsored award.</t>
        </r>
      </text>
    </comment>
    <comment ref="V16" authorId="0" shapeId="0" xr:uid="{E35D8D71-BE2A-4453-B7E4-1DF857BD5978}">
      <text>
        <r>
          <rPr>
            <sz val="9"/>
            <color indexed="81"/>
            <rFont val="Tahoma"/>
            <family val="2"/>
          </rPr>
          <t>For regular faculty, only 2.5 months may be allocated to externally funded sources without prior provost approval.
If the faculty has an administrative appointment (chair, dean, etc.), they may be limited to 2.0 months without prior provost approval.</t>
        </r>
      </text>
    </comment>
    <comment ref="L27" authorId="0" shapeId="0" xr:uid="{08AE0B5C-467E-40A5-8CCC-BF375CEFC635}">
      <text>
        <r>
          <rPr>
            <b/>
            <sz val="9"/>
            <color indexed="81"/>
            <rFont val="Tahoma"/>
            <family val="2"/>
          </rPr>
          <t>If Error message appears:</t>
        </r>
        <r>
          <rPr>
            <sz val="9"/>
            <color indexed="81"/>
            <rFont val="Tahoma"/>
            <family val="2"/>
          </rPr>
          <t xml:space="preserve"> you have over committed the PI on NIH awards for the month. Reduce their effort below the NIH cap. </t>
        </r>
        <r>
          <rPr>
            <b/>
            <sz val="9"/>
            <color indexed="81"/>
            <rFont val="Tahoma"/>
            <family val="2"/>
          </rPr>
          <t>Remember:</t>
        </r>
        <r>
          <rPr>
            <sz val="9"/>
            <color indexed="81"/>
            <rFont val="Tahoma"/>
            <family val="2"/>
          </rPr>
          <t xml:space="preserve"> you cannot not pay NIH over the cap from another sponsored award.</t>
        </r>
      </text>
    </comment>
    <comment ref="P27" authorId="0" shapeId="0" xr:uid="{4BBBE0AD-AD1B-4E75-A800-A1B70107D613}">
      <text>
        <r>
          <rPr>
            <b/>
            <sz val="9"/>
            <color indexed="81"/>
            <rFont val="Tahoma"/>
            <family val="2"/>
          </rPr>
          <t>If Error message appears:</t>
        </r>
        <r>
          <rPr>
            <sz val="9"/>
            <color indexed="81"/>
            <rFont val="Tahoma"/>
            <family val="2"/>
          </rPr>
          <t xml:space="preserve"> you have over committed the PI on NIH awards for the month. Reduce their effort below the NIH cap. </t>
        </r>
        <r>
          <rPr>
            <b/>
            <sz val="9"/>
            <color indexed="81"/>
            <rFont val="Tahoma"/>
            <family val="2"/>
          </rPr>
          <t>Remember:</t>
        </r>
        <r>
          <rPr>
            <sz val="9"/>
            <color indexed="81"/>
            <rFont val="Tahoma"/>
            <family val="2"/>
          </rPr>
          <t xml:space="preserve"> you cannot not pay NIH over the cap from another sponsored award.</t>
        </r>
      </text>
    </comment>
    <comment ref="T27" authorId="0" shapeId="0" xr:uid="{6DFE1EFF-5D60-4AD1-BC35-EDEEDAA46306}">
      <text>
        <r>
          <rPr>
            <b/>
            <sz val="9"/>
            <color indexed="81"/>
            <rFont val="Tahoma"/>
            <family val="2"/>
          </rPr>
          <t>If Error message appears:</t>
        </r>
        <r>
          <rPr>
            <sz val="9"/>
            <color indexed="81"/>
            <rFont val="Tahoma"/>
            <family val="2"/>
          </rPr>
          <t xml:space="preserve"> you have over committed the PI on NIH awards for the month. Reduce their effort below the NIH cap. </t>
        </r>
        <r>
          <rPr>
            <b/>
            <sz val="9"/>
            <color indexed="81"/>
            <rFont val="Tahoma"/>
            <family val="2"/>
          </rPr>
          <t>Remember:</t>
        </r>
        <r>
          <rPr>
            <sz val="9"/>
            <color indexed="81"/>
            <rFont val="Tahoma"/>
            <family val="2"/>
          </rPr>
          <t xml:space="preserve"> you cannot not pay NIH over the cap from another sponsored award.</t>
        </r>
      </text>
    </comment>
    <comment ref="V27" authorId="0" shapeId="0" xr:uid="{A26B6A03-48FD-450C-9519-5365875FC076}">
      <text>
        <r>
          <rPr>
            <sz val="9"/>
            <color indexed="81"/>
            <rFont val="Tahoma"/>
            <family val="2"/>
          </rPr>
          <t>For regular faculty, only 2.5 months may be allocated to externally funded sources without prior provost approval.
If the faculty has an administrative appointment (chair, dean, etc.), they may be limited to 2.0 months without prior provost approval.</t>
        </r>
      </text>
    </comment>
    <comment ref="L38" authorId="0" shapeId="0" xr:uid="{7B752FCA-1153-44AB-A079-E7007F1A051A}">
      <text>
        <r>
          <rPr>
            <b/>
            <sz val="9"/>
            <color indexed="81"/>
            <rFont val="Tahoma"/>
            <family val="2"/>
          </rPr>
          <t>If Error message appears:</t>
        </r>
        <r>
          <rPr>
            <sz val="9"/>
            <color indexed="81"/>
            <rFont val="Tahoma"/>
            <family val="2"/>
          </rPr>
          <t xml:space="preserve"> you have over committed the PI on NIH awards for the month. Reduce their effort below the NIH cap. </t>
        </r>
        <r>
          <rPr>
            <b/>
            <sz val="9"/>
            <color indexed="81"/>
            <rFont val="Tahoma"/>
            <family val="2"/>
          </rPr>
          <t>Remember:</t>
        </r>
        <r>
          <rPr>
            <sz val="9"/>
            <color indexed="81"/>
            <rFont val="Tahoma"/>
            <family val="2"/>
          </rPr>
          <t xml:space="preserve"> you cannot not pay NIH over the cap from another sponsored award.</t>
        </r>
      </text>
    </comment>
    <comment ref="P38" authorId="0" shapeId="0" xr:uid="{6BBC3F3B-DCC0-454B-8ED1-F6AD197EBA7B}">
      <text>
        <r>
          <rPr>
            <b/>
            <sz val="9"/>
            <color indexed="81"/>
            <rFont val="Tahoma"/>
            <family val="2"/>
          </rPr>
          <t>If Error message appears:</t>
        </r>
        <r>
          <rPr>
            <sz val="9"/>
            <color indexed="81"/>
            <rFont val="Tahoma"/>
            <family val="2"/>
          </rPr>
          <t xml:space="preserve"> you have over committed the PI on NIH awards for the month. Reduce their effort below the NIH cap. </t>
        </r>
        <r>
          <rPr>
            <b/>
            <sz val="9"/>
            <color indexed="81"/>
            <rFont val="Tahoma"/>
            <family val="2"/>
          </rPr>
          <t>Remember:</t>
        </r>
        <r>
          <rPr>
            <sz val="9"/>
            <color indexed="81"/>
            <rFont val="Tahoma"/>
            <family val="2"/>
          </rPr>
          <t xml:space="preserve"> you cannot not pay NIH over the cap from another sponsored award.</t>
        </r>
      </text>
    </comment>
    <comment ref="T38" authorId="0" shapeId="0" xr:uid="{2FAED682-94A1-492C-B224-69774973B79D}">
      <text>
        <r>
          <rPr>
            <b/>
            <sz val="9"/>
            <color indexed="81"/>
            <rFont val="Tahoma"/>
            <family val="2"/>
          </rPr>
          <t>If Error message appears:</t>
        </r>
        <r>
          <rPr>
            <sz val="9"/>
            <color indexed="81"/>
            <rFont val="Tahoma"/>
            <family val="2"/>
          </rPr>
          <t xml:space="preserve"> you have over committed the PI on NIH awards for the month. Reduce their effort below the NIH cap. </t>
        </r>
        <r>
          <rPr>
            <b/>
            <sz val="9"/>
            <color indexed="81"/>
            <rFont val="Tahoma"/>
            <family val="2"/>
          </rPr>
          <t>Remember:</t>
        </r>
        <r>
          <rPr>
            <sz val="9"/>
            <color indexed="81"/>
            <rFont val="Tahoma"/>
            <family val="2"/>
          </rPr>
          <t xml:space="preserve"> you cannot not pay NIH over the cap from another sponsored award.</t>
        </r>
      </text>
    </comment>
    <comment ref="V38" authorId="0" shapeId="0" xr:uid="{CFC57646-8698-4C50-AA58-3B5B0B889419}">
      <text>
        <r>
          <rPr>
            <sz val="9"/>
            <color indexed="81"/>
            <rFont val="Tahoma"/>
            <family val="2"/>
          </rPr>
          <t>For regular faculty, only 2.5 months may be allocated to externally funded sources without prior provost approval.
If the faculty has an administrative appointment (chair, dean, etc.), they may be limited to 2.0 months without prior provost approval.</t>
        </r>
      </text>
    </comment>
    <comment ref="L49" authorId="0" shapeId="0" xr:uid="{C04E68BE-E2C9-4AF0-9E76-B06B81E281B0}">
      <text>
        <r>
          <rPr>
            <b/>
            <sz val="9"/>
            <color indexed="81"/>
            <rFont val="Tahoma"/>
            <family val="2"/>
          </rPr>
          <t>If Error message appears:</t>
        </r>
        <r>
          <rPr>
            <sz val="9"/>
            <color indexed="81"/>
            <rFont val="Tahoma"/>
            <family val="2"/>
          </rPr>
          <t xml:space="preserve"> you have over committed the PI on NIH awards for the month. Reduce their effort below the NIH cap. </t>
        </r>
        <r>
          <rPr>
            <b/>
            <sz val="9"/>
            <color indexed="81"/>
            <rFont val="Tahoma"/>
            <family val="2"/>
          </rPr>
          <t>Remember:</t>
        </r>
        <r>
          <rPr>
            <sz val="9"/>
            <color indexed="81"/>
            <rFont val="Tahoma"/>
            <family val="2"/>
          </rPr>
          <t xml:space="preserve"> you cannot not pay NIH over the cap from another sponsored award.</t>
        </r>
      </text>
    </comment>
    <comment ref="P49" authorId="0" shapeId="0" xr:uid="{39E614B0-591F-43B2-9618-F34989EFD398}">
      <text>
        <r>
          <rPr>
            <b/>
            <sz val="9"/>
            <color indexed="81"/>
            <rFont val="Tahoma"/>
            <family val="2"/>
          </rPr>
          <t>If Error message appears:</t>
        </r>
        <r>
          <rPr>
            <sz val="9"/>
            <color indexed="81"/>
            <rFont val="Tahoma"/>
            <family val="2"/>
          </rPr>
          <t xml:space="preserve"> you have over committed the PI on NIH awards for the month. Reduce their effort below the NIH cap. </t>
        </r>
        <r>
          <rPr>
            <b/>
            <sz val="9"/>
            <color indexed="81"/>
            <rFont val="Tahoma"/>
            <family val="2"/>
          </rPr>
          <t>Remember:</t>
        </r>
        <r>
          <rPr>
            <sz val="9"/>
            <color indexed="81"/>
            <rFont val="Tahoma"/>
            <family val="2"/>
          </rPr>
          <t xml:space="preserve"> you cannot not pay NIH over the cap from another sponsored award.</t>
        </r>
      </text>
    </comment>
    <comment ref="T49" authorId="0" shapeId="0" xr:uid="{3E9257EA-7BA9-4F2C-993C-E6F329F20C2C}">
      <text>
        <r>
          <rPr>
            <b/>
            <sz val="9"/>
            <color indexed="81"/>
            <rFont val="Tahoma"/>
            <family val="2"/>
          </rPr>
          <t>If Error message appears:</t>
        </r>
        <r>
          <rPr>
            <sz val="9"/>
            <color indexed="81"/>
            <rFont val="Tahoma"/>
            <family val="2"/>
          </rPr>
          <t xml:space="preserve"> you have over committed the PI on NIH awards for the month. Reduce their effort below the NIH cap. </t>
        </r>
        <r>
          <rPr>
            <b/>
            <sz val="9"/>
            <color indexed="81"/>
            <rFont val="Tahoma"/>
            <family val="2"/>
          </rPr>
          <t>Remember:</t>
        </r>
        <r>
          <rPr>
            <sz val="9"/>
            <color indexed="81"/>
            <rFont val="Tahoma"/>
            <family val="2"/>
          </rPr>
          <t xml:space="preserve"> you cannot not pay NIH over the cap from another sponsored award.</t>
        </r>
      </text>
    </comment>
    <comment ref="V49" authorId="0" shapeId="0" xr:uid="{074EBDAC-1627-40C9-80BB-2CA4462EEF43}">
      <text>
        <r>
          <rPr>
            <sz val="9"/>
            <color indexed="81"/>
            <rFont val="Tahoma"/>
            <family val="2"/>
          </rPr>
          <t>For regular faculty, only 2.5 months may be allocated to externally funded sources without prior provost approval.
If the faculty has an administrative appointment (chair, dean, etc.), they may be limited to 2.0 months without prior provost approval.</t>
        </r>
      </text>
    </comment>
    <comment ref="L60" authorId="0" shapeId="0" xr:uid="{41FD53FA-5308-490F-898B-9733A50D0D26}">
      <text>
        <r>
          <rPr>
            <b/>
            <sz val="9"/>
            <color indexed="81"/>
            <rFont val="Tahoma"/>
            <family val="2"/>
          </rPr>
          <t>If Error message appears:</t>
        </r>
        <r>
          <rPr>
            <sz val="9"/>
            <color indexed="81"/>
            <rFont val="Tahoma"/>
            <family val="2"/>
          </rPr>
          <t xml:space="preserve"> you have over committed the PI on NIH awards for the month. Reduce their effort below the NIH cap. </t>
        </r>
        <r>
          <rPr>
            <b/>
            <sz val="9"/>
            <color indexed="81"/>
            <rFont val="Tahoma"/>
            <family val="2"/>
          </rPr>
          <t>Remember:</t>
        </r>
        <r>
          <rPr>
            <sz val="9"/>
            <color indexed="81"/>
            <rFont val="Tahoma"/>
            <family val="2"/>
          </rPr>
          <t xml:space="preserve"> you cannot not pay NIH over the cap from another sponsored award.</t>
        </r>
      </text>
    </comment>
    <comment ref="P60" authorId="0" shapeId="0" xr:uid="{05DA230F-01DB-40A1-9332-C176F65FC6AB}">
      <text>
        <r>
          <rPr>
            <b/>
            <sz val="9"/>
            <color indexed="81"/>
            <rFont val="Tahoma"/>
            <family val="2"/>
          </rPr>
          <t>If Error message appears:</t>
        </r>
        <r>
          <rPr>
            <sz val="9"/>
            <color indexed="81"/>
            <rFont val="Tahoma"/>
            <family val="2"/>
          </rPr>
          <t xml:space="preserve"> you have over committed the PI on NIH awards for the month. Reduce their effort below the NIH cap. </t>
        </r>
        <r>
          <rPr>
            <b/>
            <sz val="9"/>
            <color indexed="81"/>
            <rFont val="Tahoma"/>
            <family val="2"/>
          </rPr>
          <t>Remember:</t>
        </r>
        <r>
          <rPr>
            <sz val="9"/>
            <color indexed="81"/>
            <rFont val="Tahoma"/>
            <family val="2"/>
          </rPr>
          <t xml:space="preserve"> you cannot not pay NIH over the cap from another sponsored award.</t>
        </r>
      </text>
    </comment>
    <comment ref="T60" authorId="0" shapeId="0" xr:uid="{5CFABAF9-16B5-4DD2-A323-2388BE571158}">
      <text>
        <r>
          <rPr>
            <b/>
            <sz val="9"/>
            <color indexed="81"/>
            <rFont val="Tahoma"/>
            <family val="2"/>
          </rPr>
          <t>If Error message appears:</t>
        </r>
        <r>
          <rPr>
            <sz val="9"/>
            <color indexed="81"/>
            <rFont val="Tahoma"/>
            <family val="2"/>
          </rPr>
          <t xml:space="preserve"> you have over committed the PI on NIH awards for the month. Reduce their effort below the NIH cap. </t>
        </r>
        <r>
          <rPr>
            <b/>
            <sz val="9"/>
            <color indexed="81"/>
            <rFont val="Tahoma"/>
            <family val="2"/>
          </rPr>
          <t>Remember:</t>
        </r>
        <r>
          <rPr>
            <sz val="9"/>
            <color indexed="81"/>
            <rFont val="Tahoma"/>
            <family val="2"/>
          </rPr>
          <t xml:space="preserve"> you cannot not pay NIH over the cap from another sponsored award.</t>
        </r>
      </text>
    </comment>
    <comment ref="V60" authorId="0" shapeId="0" xr:uid="{5EC0DF33-5525-49A0-947F-2BFF1450B105}">
      <text>
        <r>
          <rPr>
            <sz val="9"/>
            <color indexed="81"/>
            <rFont val="Tahoma"/>
            <family val="2"/>
          </rPr>
          <t>For regular faculty, only 2.5 months may be allocated to externally funded sources without prior provost approval.
If the faculty has an administrative appointment (chair, dean, etc.), they may be limited to 2.0 months without prior provost approval.</t>
        </r>
      </text>
    </comment>
    <comment ref="L71" authorId="0" shapeId="0" xr:uid="{B110DB37-A670-4467-B6AD-68DDDD2EC065}">
      <text>
        <r>
          <rPr>
            <b/>
            <sz val="9"/>
            <color indexed="81"/>
            <rFont val="Tahoma"/>
            <family val="2"/>
          </rPr>
          <t>If Error message appears:</t>
        </r>
        <r>
          <rPr>
            <sz val="9"/>
            <color indexed="81"/>
            <rFont val="Tahoma"/>
            <family val="2"/>
          </rPr>
          <t xml:space="preserve"> you have over committed the PI on NIH awards for the month. Reduce their effort below the NIH cap. </t>
        </r>
        <r>
          <rPr>
            <b/>
            <sz val="9"/>
            <color indexed="81"/>
            <rFont val="Tahoma"/>
            <family val="2"/>
          </rPr>
          <t>Remember:</t>
        </r>
        <r>
          <rPr>
            <sz val="9"/>
            <color indexed="81"/>
            <rFont val="Tahoma"/>
            <family val="2"/>
          </rPr>
          <t xml:space="preserve"> you cannot not pay NIH over the cap from another sponsored award.</t>
        </r>
      </text>
    </comment>
    <comment ref="P71" authorId="0" shapeId="0" xr:uid="{DACBE524-5D0F-4E1B-B5E1-7B08537B0B09}">
      <text>
        <r>
          <rPr>
            <b/>
            <sz val="9"/>
            <color indexed="81"/>
            <rFont val="Tahoma"/>
            <family val="2"/>
          </rPr>
          <t>If Error message appears:</t>
        </r>
        <r>
          <rPr>
            <sz val="9"/>
            <color indexed="81"/>
            <rFont val="Tahoma"/>
            <family val="2"/>
          </rPr>
          <t xml:space="preserve"> you have over committed the PI on NIH awards for the month. Reduce their effort below the NIH cap. </t>
        </r>
        <r>
          <rPr>
            <b/>
            <sz val="9"/>
            <color indexed="81"/>
            <rFont val="Tahoma"/>
            <family val="2"/>
          </rPr>
          <t>Remember:</t>
        </r>
        <r>
          <rPr>
            <sz val="9"/>
            <color indexed="81"/>
            <rFont val="Tahoma"/>
            <family val="2"/>
          </rPr>
          <t xml:space="preserve"> you cannot not pay NIH over the cap from another sponsored award.</t>
        </r>
      </text>
    </comment>
    <comment ref="T71" authorId="0" shapeId="0" xr:uid="{C818DE1A-7EE2-427C-A5F3-04929B1ACC8F}">
      <text>
        <r>
          <rPr>
            <b/>
            <sz val="9"/>
            <color indexed="81"/>
            <rFont val="Tahoma"/>
            <family val="2"/>
          </rPr>
          <t>If Error message appears:</t>
        </r>
        <r>
          <rPr>
            <sz val="9"/>
            <color indexed="81"/>
            <rFont val="Tahoma"/>
            <family val="2"/>
          </rPr>
          <t xml:space="preserve"> you have over committed the PI on NIH awards for the month. Reduce their effort below the NIH cap. </t>
        </r>
        <r>
          <rPr>
            <b/>
            <sz val="9"/>
            <color indexed="81"/>
            <rFont val="Tahoma"/>
            <family val="2"/>
          </rPr>
          <t>Remember:</t>
        </r>
        <r>
          <rPr>
            <sz val="9"/>
            <color indexed="81"/>
            <rFont val="Tahoma"/>
            <family val="2"/>
          </rPr>
          <t xml:space="preserve"> you cannot not pay NIH over the cap from another sponsored award.</t>
        </r>
      </text>
    </comment>
    <comment ref="V71" authorId="0" shapeId="0" xr:uid="{4122E03C-AF12-4D0B-99B8-4BE5B2F3001A}">
      <text>
        <r>
          <rPr>
            <sz val="9"/>
            <color indexed="81"/>
            <rFont val="Tahoma"/>
            <family val="2"/>
          </rPr>
          <t>For regular faculty, only 2.5 months may be allocated to externally funded sources without prior provost approval.
If the faculty has an administrative appointment (chair, dean, etc.), they may be limited to 2.0 months without prior provost approval.</t>
        </r>
      </text>
    </comment>
    <comment ref="L82" authorId="0" shapeId="0" xr:uid="{C5C4562B-863E-4672-8EF0-FC51B153E2CC}">
      <text>
        <r>
          <rPr>
            <b/>
            <sz val="9"/>
            <color indexed="81"/>
            <rFont val="Tahoma"/>
            <family val="2"/>
          </rPr>
          <t>If Error message appears:</t>
        </r>
        <r>
          <rPr>
            <sz val="9"/>
            <color indexed="81"/>
            <rFont val="Tahoma"/>
            <family val="2"/>
          </rPr>
          <t xml:space="preserve"> you have over committed the PI on NIH awards for the month. Reduce their effort below the NIH cap. </t>
        </r>
        <r>
          <rPr>
            <b/>
            <sz val="9"/>
            <color indexed="81"/>
            <rFont val="Tahoma"/>
            <family val="2"/>
          </rPr>
          <t>Remember:</t>
        </r>
        <r>
          <rPr>
            <sz val="9"/>
            <color indexed="81"/>
            <rFont val="Tahoma"/>
            <family val="2"/>
          </rPr>
          <t xml:space="preserve"> you cannot not pay NIH over the cap from another sponsored award.</t>
        </r>
      </text>
    </comment>
    <comment ref="P82" authorId="0" shapeId="0" xr:uid="{FEBE95B2-08D8-4A5B-BCCE-2B7559215077}">
      <text>
        <r>
          <rPr>
            <b/>
            <sz val="9"/>
            <color indexed="81"/>
            <rFont val="Tahoma"/>
            <family val="2"/>
          </rPr>
          <t>If Error message appears:</t>
        </r>
        <r>
          <rPr>
            <sz val="9"/>
            <color indexed="81"/>
            <rFont val="Tahoma"/>
            <family val="2"/>
          </rPr>
          <t xml:space="preserve"> you have over committed the PI on NIH awards for the month. Reduce their effort below the NIH cap. </t>
        </r>
        <r>
          <rPr>
            <b/>
            <sz val="9"/>
            <color indexed="81"/>
            <rFont val="Tahoma"/>
            <family val="2"/>
          </rPr>
          <t>Remember:</t>
        </r>
        <r>
          <rPr>
            <sz val="9"/>
            <color indexed="81"/>
            <rFont val="Tahoma"/>
            <family val="2"/>
          </rPr>
          <t xml:space="preserve"> you cannot not pay NIH over the cap from another sponsored award.</t>
        </r>
      </text>
    </comment>
    <comment ref="T82" authorId="0" shapeId="0" xr:uid="{236B886B-9438-4E0F-8FE1-58674DCC9787}">
      <text>
        <r>
          <rPr>
            <b/>
            <sz val="9"/>
            <color indexed="81"/>
            <rFont val="Tahoma"/>
            <family val="2"/>
          </rPr>
          <t>If Error message appears:</t>
        </r>
        <r>
          <rPr>
            <sz val="9"/>
            <color indexed="81"/>
            <rFont val="Tahoma"/>
            <family val="2"/>
          </rPr>
          <t xml:space="preserve"> you have over committed the PI on NIH awards for the month. Reduce their effort below the NIH cap. </t>
        </r>
        <r>
          <rPr>
            <b/>
            <sz val="9"/>
            <color indexed="81"/>
            <rFont val="Tahoma"/>
            <family val="2"/>
          </rPr>
          <t>Remember:</t>
        </r>
        <r>
          <rPr>
            <sz val="9"/>
            <color indexed="81"/>
            <rFont val="Tahoma"/>
            <family val="2"/>
          </rPr>
          <t xml:space="preserve"> you cannot not pay NIH over the cap from another sponsored award.</t>
        </r>
      </text>
    </comment>
    <comment ref="V82" authorId="0" shapeId="0" xr:uid="{92236407-C8F0-4F42-B01E-E044BD4370C4}">
      <text>
        <r>
          <rPr>
            <sz val="9"/>
            <color indexed="81"/>
            <rFont val="Tahoma"/>
            <family val="2"/>
          </rPr>
          <t>For regular faculty, only 2.5 months may be allocated to externally funded sources without prior provost approval.
If the faculty has an administrative appointment (chair, dean, etc.), they may be limited to 2.0 months without prior provost approval.</t>
        </r>
      </text>
    </comment>
    <comment ref="L93" authorId="0" shapeId="0" xr:uid="{D7456234-4980-4151-B486-5E700BE8C688}">
      <text>
        <r>
          <rPr>
            <b/>
            <sz val="9"/>
            <color indexed="81"/>
            <rFont val="Tahoma"/>
            <family val="2"/>
          </rPr>
          <t>If Error message appears:</t>
        </r>
        <r>
          <rPr>
            <sz val="9"/>
            <color indexed="81"/>
            <rFont val="Tahoma"/>
            <family val="2"/>
          </rPr>
          <t xml:space="preserve"> you have over committed the PI on NIH awards for the month. Reduce their effort below the NIH cap. </t>
        </r>
        <r>
          <rPr>
            <b/>
            <sz val="9"/>
            <color indexed="81"/>
            <rFont val="Tahoma"/>
            <family val="2"/>
          </rPr>
          <t>Remember:</t>
        </r>
        <r>
          <rPr>
            <sz val="9"/>
            <color indexed="81"/>
            <rFont val="Tahoma"/>
            <family val="2"/>
          </rPr>
          <t xml:space="preserve"> you cannot not pay NIH over the cap from another sponsored award.</t>
        </r>
      </text>
    </comment>
    <comment ref="P93" authorId="0" shapeId="0" xr:uid="{C05FE342-998C-4B71-B66C-3FC3B531E25E}">
      <text>
        <r>
          <rPr>
            <b/>
            <sz val="9"/>
            <color indexed="81"/>
            <rFont val="Tahoma"/>
            <family val="2"/>
          </rPr>
          <t>If Error message appears:</t>
        </r>
        <r>
          <rPr>
            <sz val="9"/>
            <color indexed="81"/>
            <rFont val="Tahoma"/>
            <family val="2"/>
          </rPr>
          <t xml:space="preserve"> you have over committed the PI on NIH awards for the month. Reduce their effort below the NIH cap. </t>
        </r>
        <r>
          <rPr>
            <b/>
            <sz val="9"/>
            <color indexed="81"/>
            <rFont val="Tahoma"/>
            <family val="2"/>
          </rPr>
          <t>Remember:</t>
        </r>
        <r>
          <rPr>
            <sz val="9"/>
            <color indexed="81"/>
            <rFont val="Tahoma"/>
            <family val="2"/>
          </rPr>
          <t xml:space="preserve"> you cannot not pay NIH over the cap from another sponsored award.</t>
        </r>
      </text>
    </comment>
    <comment ref="T93" authorId="0" shapeId="0" xr:uid="{9391DCFD-9C49-4EFE-988D-3099C2B40346}">
      <text>
        <r>
          <rPr>
            <b/>
            <sz val="9"/>
            <color indexed="81"/>
            <rFont val="Tahoma"/>
            <family val="2"/>
          </rPr>
          <t>If Error message appears:</t>
        </r>
        <r>
          <rPr>
            <sz val="9"/>
            <color indexed="81"/>
            <rFont val="Tahoma"/>
            <family val="2"/>
          </rPr>
          <t xml:space="preserve"> you have over committed the PI on NIH awards for the month. Reduce their effort below the NIH cap. </t>
        </r>
        <r>
          <rPr>
            <b/>
            <sz val="9"/>
            <color indexed="81"/>
            <rFont val="Tahoma"/>
            <family val="2"/>
          </rPr>
          <t>Remember:</t>
        </r>
        <r>
          <rPr>
            <sz val="9"/>
            <color indexed="81"/>
            <rFont val="Tahoma"/>
            <family val="2"/>
          </rPr>
          <t xml:space="preserve"> you cannot not pay NIH over the cap from another sponsored award.</t>
        </r>
      </text>
    </comment>
    <comment ref="V93" authorId="0" shapeId="0" xr:uid="{C0AF9DB3-5BBA-490C-83F9-010ECFC8B14D}">
      <text>
        <r>
          <rPr>
            <sz val="9"/>
            <color indexed="81"/>
            <rFont val="Tahoma"/>
            <family val="2"/>
          </rPr>
          <t>For regular faculty, only 2.5 months may be allocated to externally funded sources without prior provost approval.
If the faculty has an administrative appointment (chair, dean, etc.), they may be limited to 2.0 months without prior provost approval.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Lavigne, Morgan</author>
  </authors>
  <commentList>
    <comment ref="X4" authorId="0" shapeId="0" xr:uid="{018F7535-C539-46F7-AAB2-AB14A381D598}">
      <text>
        <r>
          <rPr>
            <sz val="9"/>
            <color indexed="81"/>
            <rFont val="Tahoma"/>
            <family val="2"/>
          </rPr>
          <t>If charging a grant, there is no need to enter the rest of the COA, unless the Cost Share COA has a different Cost Center or Assignee</t>
        </r>
      </text>
    </comment>
    <comment ref="Y4" authorId="0" shapeId="0" xr:uid="{250E0AEC-A67C-46AB-96A9-786850F94657}">
      <text>
        <r>
          <rPr>
            <sz val="9"/>
            <color indexed="81"/>
            <rFont val="Tahoma"/>
            <family val="2"/>
          </rPr>
          <t xml:space="preserve">If Cost Share, Enter the GR # in Workday, THEN the YD/GS/GE to ensure correct fund populates.    </t>
        </r>
      </text>
    </comment>
    <comment ref="J5" authorId="0" shapeId="0" xr:uid="{D1E41C44-7A26-49D7-8B1D-BEF685324B71}">
      <text>
        <r>
          <rPr>
            <sz val="9"/>
            <color indexed="81"/>
            <rFont val="Tahoma"/>
            <family val="2"/>
          </rPr>
          <t>Monthly Comp as % of 1/9
enter as decimal
25% = 0.2500</t>
        </r>
      </text>
    </comment>
    <comment ref="V16" authorId="0" shapeId="0" xr:uid="{80C6D7B2-7BEF-4D6E-B01A-1F59B5DE3948}">
      <text>
        <r>
          <rPr>
            <sz val="9"/>
            <color indexed="81"/>
            <rFont val="Tahoma"/>
            <family val="2"/>
          </rPr>
          <t>For regular faculty, only 2.5 months may be allocated to externally funded sources without prior provost approval.
If the faculty has an administrative appointment (chair, dean, etc.), they may be limited to 2.0 months without prior provost approval.</t>
        </r>
      </text>
    </comment>
  </commentList>
</comments>
</file>

<file path=xl/sharedStrings.xml><?xml version="1.0" encoding="utf-8"?>
<sst xmlns="http://schemas.openxmlformats.org/spreadsheetml/2006/main" count="302" uniqueCount="193">
  <si>
    <t>Employee Name</t>
  </si>
  <si>
    <t>Employee #</t>
  </si>
  <si>
    <t>Primary Academic Rank</t>
  </si>
  <si>
    <t>9 Month FY26 Salary  ($)</t>
  </si>
  <si>
    <t>9 Month FY27 Salary  ($)</t>
  </si>
  <si>
    <t>NIH Cap</t>
  </si>
  <si>
    <t>Annual</t>
  </si>
  <si>
    <t>Monthly</t>
  </si>
  <si>
    <t>Rank</t>
  </si>
  <si>
    <t>Professor</t>
  </si>
  <si>
    <t>Associate Professor</t>
  </si>
  <si>
    <t>Assistant Professor</t>
  </si>
  <si>
    <t>Lab set-up account</t>
  </si>
  <si>
    <t>NIH sponsored awards</t>
  </si>
  <si>
    <t>Non-NIH sponsored awards</t>
  </si>
  <si>
    <t>SEAS Bank - Summer Bank</t>
  </si>
  <si>
    <t>Period Activity Pay</t>
  </si>
  <si>
    <t>June</t>
  </si>
  <si>
    <t>July</t>
  </si>
  <si>
    <t>August</t>
  </si>
  <si>
    <t>Period Activity</t>
  </si>
  <si>
    <t>Amount</t>
  </si>
  <si>
    <t>Start Date</t>
  </si>
  <si>
    <t>End Date</t>
  </si>
  <si>
    <t>June Monthly Salary</t>
  </si>
  <si>
    <t>July &amp; August Monthly Salary</t>
  </si>
  <si>
    <t>COA Description</t>
  </si>
  <si>
    <t>Months</t>
  </si>
  <si>
    <t>Grant</t>
  </si>
  <si>
    <t>GS/YD</t>
  </si>
  <si>
    <t>CC</t>
  </si>
  <si>
    <t>Program</t>
  </si>
  <si>
    <t>Project</t>
  </si>
  <si>
    <t>Assignee</t>
  </si>
  <si>
    <t>Total</t>
  </si>
  <si>
    <t>Auto populates, option to change</t>
  </si>
  <si>
    <t>Auto populates, do not change</t>
  </si>
  <si>
    <t>Department</t>
  </si>
  <si>
    <t>Preparer</t>
  </si>
  <si>
    <t>Fringe</t>
  </si>
  <si>
    <t>IDC Rate</t>
  </si>
  <si>
    <t>Total Cost</t>
  </si>
  <si>
    <t>OPTIONAL TRACKING / MAINTENANCE SECTION</t>
  </si>
  <si>
    <t>Entered by Dept Y/N</t>
  </si>
  <si>
    <t>PI Confirmation on File?          Y/N</t>
  </si>
  <si>
    <t>Award End Date</t>
  </si>
  <si>
    <t>FRMS Notes</t>
  </si>
  <si>
    <t>Emailed PI?
Y/N</t>
  </si>
  <si>
    <t>Total Cost to Award</t>
  </si>
  <si>
    <t>NSF</t>
  </si>
  <si>
    <t>NIH</t>
  </si>
  <si>
    <t>Foundation</t>
  </si>
  <si>
    <t>Foundation Cost Share</t>
  </si>
  <si>
    <t>NIH OTC</t>
  </si>
  <si>
    <t>Calculating NIH Over the Cap</t>
  </si>
  <si>
    <t>9 mo. Institutional Base Salary</t>
  </si>
  <si>
    <t>Monthly NIH Cap</t>
  </si>
  <si>
    <t>Effort</t>
  </si>
  <si>
    <t>Percent</t>
  </si>
  <si>
    <t>Dollars (recommended)</t>
  </si>
  <si>
    <t>Amount on NIH Award</t>
  </si>
  <si>
    <t>Amount Over the Cap</t>
  </si>
  <si>
    <t>FY26</t>
  </si>
  <si>
    <t>FY27</t>
  </si>
  <si>
    <t>EXAMPLE</t>
  </si>
  <si>
    <t>GR #</t>
  </si>
  <si>
    <t>Mos. to be fulfilled</t>
  </si>
  <si>
    <t>Date to be fulfilled by</t>
  </si>
  <si>
    <t>Sponsor</t>
  </si>
  <si>
    <t>GR000001</t>
  </si>
  <si>
    <t>GR000002</t>
  </si>
  <si>
    <t>GR000003</t>
  </si>
  <si>
    <t>GR000003.YD000268</t>
  </si>
  <si>
    <t>YD000248</t>
  </si>
  <si>
    <t>CC0501</t>
  </si>
  <si>
    <t>PG00032</t>
  </si>
  <si>
    <t>PJ000001</t>
  </si>
  <si>
    <t>DJ123</t>
  </si>
  <si>
    <t>Yes</t>
  </si>
  <si>
    <t>No</t>
  </si>
  <si>
    <t>Fringe Rates</t>
  </si>
  <si>
    <t>Grants</t>
  </si>
  <si>
    <t>July &amp; Aug</t>
  </si>
  <si>
    <t>YD/GS/GE</t>
  </si>
  <si>
    <t>Chairs and Deans (those with academic admin appointments) are limited to 2 months summer salary on sponsored awards. They can request an additional 1/2 month as an exception.</t>
  </si>
  <si>
    <t>Before completing this form, documentation of PI confirmation of their summer effort plan should be obtained</t>
  </si>
  <si>
    <t xml:space="preserve">Requests for exceptions should be sent to the provost (summercomp.provost@yale.edu) in advance of submitting the summer salary through Workday. </t>
  </si>
  <si>
    <t xml:space="preserve">The Workday Summer Compensation Appointment module requires the monthly compensation to be entered separately by Activity. </t>
  </si>
  <si>
    <t>Workday rounds down when making calculations. It is possible that the amount paid will be slightly less than what is entered on the sheet (&lt;$1)</t>
  </si>
  <si>
    <t xml:space="preserve">BEST PRACTICE FOR THE DEPARTMENTS WOULD BE TO ENTER THE PAYMENT AMOUNT INTO WORKDAY RATHER THAN THE PERCENTAGE. </t>
  </si>
  <si>
    <t xml:space="preserve">     If using a grant, only the GR number is needed</t>
  </si>
  <si>
    <t xml:space="preserve">     If charging a cost share or non-sponsored account, you must enter the full COA.  </t>
  </si>
  <si>
    <t xml:space="preserve">     If charging cost share: DBO must first enter the GR number in Workday, THEN the YD/GS/GE to ensure correct fund populates.</t>
  </si>
  <si>
    <t xml:space="preserve">Columns A-C - Populate the employee's name, number and rank. </t>
  </si>
  <si>
    <t>https://facultyadmin.yale.edu/administrative-processes/managing-compensation/summer-compensation</t>
  </si>
  <si>
    <t>Provost Training and Forms for Summer Salary:</t>
  </si>
  <si>
    <t>Exceptions from Provost:</t>
  </si>
  <si>
    <t>Notes on Workday Entry:</t>
  </si>
  <si>
    <t xml:space="preserve">If you need to add lines, insert the amount of lines you need and drag down lines from above. </t>
  </si>
  <si>
    <t>If you need to add a block, copy and paste one from above.</t>
  </si>
  <si>
    <t>If you need to remove lines, you can hide or delete them.</t>
  </si>
  <si>
    <t>Adding or Deleting:</t>
  </si>
  <si>
    <t>Department Business offices should follow instructions in the workday trainings. Links provided on the Provost Website linked above.</t>
  </si>
  <si>
    <t>INSTRUCTIONS</t>
  </si>
  <si>
    <t>Entering information into the spreadsheet:</t>
  </si>
  <si>
    <t xml:space="preserve">Column D - Enter the Employee's current 9 month base salary amount. </t>
  </si>
  <si>
    <t>Column G - will auto calculate the monthly salary entered into column F.</t>
  </si>
  <si>
    <t xml:space="preserve">Column E - will auto calculate the monthly salary entered into column D.      </t>
  </si>
  <si>
    <t>Column I - Enter a description of the COA (e.g. NIH R01 COOL, SDF Startup, NIH R01 Over the Cap, etc.)</t>
  </si>
  <si>
    <t xml:space="preserve">Column J (June), N (July), R (August) - If allocating salary by percent of a month, enter that percentage here. Must be entered in decimal point form.  If allocating salary by dollars, do not enter anything in this cell. </t>
  </si>
  <si>
    <t xml:space="preserve">Column K (June), O (July), S (August) - If allocating salary by dollars, enter that amount here.  If allocating salary by percentage of a month, do not enter anything in this cell. </t>
  </si>
  <si>
    <t>Columns X through AC - Enter the COA to be charged</t>
  </si>
  <si>
    <t>Physics</t>
  </si>
  <si>
    <t>Morgan Lavigne</t>
  </si>
  <si>
    <t>Columns H -  Enter the period activity pay.</t>
  </si>
  <si>
    <t xml:space="preserve">Columns J, N and R, or K, O and S will auto populate based upon what you enter in the opposite cell.  </t>
  </si>
  <si>
    <t xml:space="preserve">Columns V and W -  DO NOT ENTER ANYTHING IN THESE CELLS. These will auto populate for you based on the entries in Columns I &amp; J.    </t>
  </si>
  <si>
    <t>Reference the Example Page for an example and the NIH Over the Cap Calculator</t>
  </si>
  <si>
    <t>Jones, Darlene</t>
  </si>
  <si>
    <t xml:space="preserve">This is only used in Humanities and Social Sciences if the Faculty member has a lab. </t>
  </si>
  <si>
    <t>Use this for any other compensation sources not already identified (should only be used for unusual sources of funding; gifts that support summer salary, teaching pay from ISM, etc.)</t>
  </si>
  <si>
    <r>
      <t xml:space="preserve">Column F - Will escalate the current year's salary by 3%. </t>
    </r>
    <r>
      <rPr>
        <sz val="11"/>
        <color rgb="FF0070C0"/>
        <rFont val="Calibri"/>
        <family val="2"/>
      </rPr>
      <t>CHANGE THIS when you know the next year salary.</t>
    </r>
  </si>
  <si>
    <r>
      <rPr>
        <b/>
        <sz val="11"/>
        <color theme="1"/>
        <rFont val="Calibri"/>
        <family val="2"/>
      </rPr>
      <t xml:space="preserve">NOTE FOR WORKDAY USERS - </t>
    </r>
    <r>
      <rPr>
        <sz val="11"/>
        <color theme="1"/>
        <rFont val="Calibri"/>
        <family val="2"/>
      </rPr>
      <t xml:space="preserve">Workday will use the first and last of the month for all COAs in a block.  If the grant starts or ends on different dates, it must be entered into it's own separate block in workday, otherwise charging for all COAs in this block will use the non-standard dates. </t>
    </r>
  </si>
  <si>
    <t xml:space="preserve">To determine if the summer salary has been approved and is in Workday, you can run the following reports: </t>
  </si>
  <si>
    <t>Payroll Results Verification with Costing –Yale  or Payroll Results Verification by Charging Cost Center –Yale</t>
  </si>
  <si>
    <t>Payroll Results Comparison -Yale report in Workday, which allows you to compare the current month’s results against one or more prior months.</t>
  </si>
  <si>
    <t>Academic - Compensation Details - Yale</t>
  </si>
  <si>
    <r>
      <rPr>
        <b/>
        <sz val="11"/>
        <color theme="1"/>
        <rFont val="Calibri"/>
        <family val="2"/>
      </rPr>
      <t>Optional Tracking/Maintenance Section</t>
    </r>
    <r>
      <rPr>
        <sz val="11"/>
        <color theme="1"/>
        <rFont val="Calibri"/>
        <family val="2"/>
      </rPr>
      <t xml:space="preserve"> - You are welcome to use this section to track the status of your summer salary requests. </t>
    </r>
  </si>
  <si>
    <t>Professor (with Administrative Appointment)</t>
  </si>
  <si>
    <t>Associate Professor (with Administrative Appointment)</t>
  </si>
  <si>
    <t>Assistant Professor  (with Administrative Appointment)</t>
  </si>
  <si>
    <t>Associate Professor with Tenure</t>
  </si>
  <si>
    <t>Associate Professor with Tenure (with Administrative Appointment)</t>
  </si>
  <si>
    <t>Regular faculty are limited to 2.5 months of summer salary, but can request an exception for up to 3 months from the provost office prior to the exception occuring.</t>
  </si>
  <si>
    <t>Period Activity Code</t>
  </si>
  <si>
    <t>Description</t>
  </si>
  <si>
    <t>Use</t>
  </si>
  <si>
    <t>9/9 - Faculty 9 Over 9  Account</t>
  </si>
  <si>
    <t xml:space="preserve">Participants in the 9 over 9 program only.  There should be an available balance in the faculty's YD000248 account. </t>
  </si>
  <si>
    <t>YD value must be: YD000248 9-over-9 Funded.  This is the only code that can be used for this YD value.</t>
  </si>
  <si>
    <t>AYA - Association of Yale Alumni</t>
  </si>
  <si>
    <t>Yale Alumni Association summer compensation only</t>
  </si>
  <si>
    <t>Position of "Summer Compensation - Association of Yale Alumni"</t>
  </si>
  <si>
    <t>FAS Bank - Summer Bank</t>
  </si>
  <si>
    <t>Summer Comp Banked months provided and managed by FAS</t>
  </si>
  <si>
    <t>YD000004.CCxxxx.PG00003.PJ000001</t>
  </si>
  <si>
    <t>Summer Comp Banked months provided and managed by SEAS</t>
  </si>
  <si>
    <t>YD000004.CC1873.PG00003.PJ000001.asignee </t>
  </si>
  <si>
    <t>DIV- Divinity Summer Courses</t>
  </si>
  <si>
    <t>Divinity School Summer compensation</t>
  </si>
  <si>
    <t>Position of "Summer Compensation - School of Divinity"</t>
  </si>
  <si>
    <t>PRV LSU - Lab Set-Up Account from Provost (non-SDF)</t>
  </si>
  <si>
    <t xml:space="preserve">Summer months included in the research start up portion of an offer letter that are funded by the Provost Office (but not SDF).
YCNCC, WTI commitments. </t>
  </si>
  <si>
    <t>YD Value must be YD000245 Provost Funded - General</t>
  </si>
  <si>
    <t>SDF LSU - Lab Set-Up Account</t>
  </si>
  <si>
    <t xml:space="preserve">Summer months included in the research start up portion of an offer letter that are funded by the Science Development Fund (SDF).  You should have an SDF commitment number to confirm appropriate available funding. </t>
  </si>
  <si>
    <t xml:space="preserve">YD Value must be the YD determined on the SDF commitment.
Most commonly: YD000268 SDF Funded - Recruitment - Research
SDF must be noted in the YD value, no other YD value can be used on this period activity code. </t>
  </si>
  <si>
    <t>NIH - NIH Sponsored Awards</t>
  </si>
  <si>
    <t>NIH awards only.</t>
  </si>
  <si>
    <t xml:space="preserve">Grant must be used in the COA segment.  If unsure, work with your FRMS analyst to determine if your Grant is NIH or not. </t>
  </si>
  <si>
    <t>Non-NIH - Non-NIH Sponsored Awards</t>
  </si>
  <si>
    <t xml:space="preserve">All other grant awards. </t>
  </si>
  <si>
    <t>NOR - Norfolk Program</t>
  </si>
  <si>
    <t>Norfolk Program within School of Music</t>
  </si>
  <si>
    <t>Position of "Summer Compensation - School of Music"</t>
  </si>
  <si>
    <t>NUS - Yale-NUS Summer Programs</t>
  </si>
  <si>
    <t>Teaching in Yale-NUS Summer Global Institute and Leadership Program</t>
  </si>
  <si>
    <t>Cost Center: CC0088 YCONUS Yale-NUS New Haven</t>
  </si>
  <si>
    <t>OIA - Office of International Affairs Programs</t>
  </si>
  <si>
    <t xml:space="preserve">Summer session for supervisory org of OIA/Global Scholars.  This is not for Yale Global Scholars Program, there is a separate period activity code for this. </t>
  </si>
  <si>
    <t>Cost Center: CC1719 VPGOIA Leadership Programs</t>
  </si>
  <si>
    <t>TI - Teachers Institute</t>
  </si>
  <si>
    <t>Yale New Haven Teachers Institute</t>
  </si>
  <si>
    <t>Position of "Summer Compensation - Yale-New Haven Teachers Institute"
Cost Center: CC0260 ACANTI Yale-New Haven Teachers Institute</t>
  </si>
  <si>
    <t>YSG - Yale Global Scholars Program</t>
  </si>
  <si>
    <t>Yale Global Scholars Program</t>
  </si>
  <si>
    <t>Program: PG01310 Young Global Scholars (22)
Cost Center: CC0094 VPGOIA Young Global Scholars</t>
  </si>
  <si>
    <t>YSS - Yale Summer Session Program</t>
  </si>
  <si>
    <t>Yale Summer Session</t>
  </si>
  <si>
    <t>Only to be used by the Yale Summer Session team</t>
  </si>
  <si>
    <t>YSC - Yale Summer Compensation (all other not listed above)</t>
  </si>
  <si>
    <t>All other Summer Compensation</t>
  </si>
  <si>
    <t xml:space="preserve">Anything that doesn't fall into another category.  Should be Non-Grant, Unrestricted funding. </t>
  </si>
  <si>
    <t>Period Activity Categories for FRMS</t>
  </si>
  <si>
    <t>The NIH category should be used only for the amount charged to the NIH grant. Select another activity for OTC (usually 9-over-9 or LSU).</t>
  </si>
  <si>
    <t>Use for summer months provided in offer letters, retention packages, etc., for Faculty in Humanities and Social Sciences</t>
  </si>
  <si>
    <t>Any changes between funding sources after payments are complete (PAAs) require Provost Office Approval to summercomp.provost@yale.edu.</t>
  </si>
  <si>
    <t>Period Activity Pay List</t>
  </si>
  <si>
    <t>NIH % effort</t>
  </si>
  <si>
    <t>Total for COA</t>
  </si>
  <si>
    <t>Committed Effort</t>
  </si>
  <si>
    <t>Column L (June), P (July) and T (August) - Payment start date will auto populate based on the month. Change if not the full month and highlight it for your DBO.</t>
  </si>
  <si>
    <t>Column M (June), Q (July), and U (August) - Payment end date will auto populate based on the month. Change if not the full month and highlight for your DBO.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</si>
</sst>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0000_);_(* \(#,##0.0000\);_(* &quot;-&quot;??_);_(@_)"/>
    <numFmt numFmtId="167" formatCode="m/d/yy;@"/>
    <numFmt numFmtId="168" formatCode="0.0%"/>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sz val="8"/>
      <name val="Aptos Narrow"/>
      <family val="2"/>
      <scheme val="minor"/>
    </font>
    <font>
      <sz val="9"/>
      <color indexed="81"/>
      <name val="Tahoma"/>
      <family val="2"/>
    </font>
    <font>
      <b/>
      <sz val="10"/>
      <color theme="1"/>
      <name val="Calibri"/>
      <family val="2"/>
    </font>
    <font>
      <sz val="10"/>
      <color theme="1"/>
      <name val="Calibri"/>
      <family val="2"/>
    </font>
    <font>
      <b/>
      <sz val="10"/>
      <color theme="1"/>
      <name val="Century Gothic"/>
      <family val="2"/>
    </font>
    <font>
      <sz val="10"/>
      <name val="Calibri"/>
      <family val="2"/>
    </font>
    <font>
      <sz val="10"/>
      <color theme="1"/>
      <name val="Century Gothic"/>
      <family val="2"/>
    </font>
    <font>
      <b/>
      <sz val="10"/>
      <color rgb="FF0070C0"/>
      <name val="Century Gothic"/>
      <family val="2"/>
    </font>
    <font>
      <b/>
      <sz val="10"/>
      <color rgb="FFFF0000"/>
      <name val="Calibri"/>
      <family val="2"/>
    </font>
    <font>
      <sz val="11"/>
      <color rgb="FF0070C0"/>
      <name val="Calibri"/>
      <family val="2"/>
    </font>
    <font>
      <b/>
      <sz val="11"/>
      <color theme="1"/>
      <name val="Calibri"/>
      <family val="2"/>
    </font>
    <font>
      <sz val="11"/>
      <color theme="1"/>
      <name val="Calibri"/>
      <family val="2"/>
    </font>
    <font>
      <u/>
      <sz val="11"/>
      <color theme="10"/>
      <name val="Aptos Narrow"/>
      <family val="2"/>
      <scheme val="minor"/>
    </font>
    <font>
      <b/>
      <sz val="9"/>
      <color indexed="81"/>
      <name val="Tahoma"/>
      <family val="2"/>
    </font>
  </fonts>
  <fills count="10">
    <fill>
      <patternFill patternType="none"/>
    </fill>
    <fill>
      <patternFill patternType="gray125"/>
    </fill>
    <fill>
      <patternFill patternType="solid">
        <fgColor theme="4" tint="0.79998168889431442"/>
        <bgColor indexed="64"/>
      </patternFill>
    </fill>
    <fill>
      <patternFill patternType="solid">
        <fgColor theme="3" tint="0.89999084444715716"/>
        <bgColor indexed="64"/>
      </patternFill>
    </fill>
    <fill>
      <patternFill patternType="solid">
        <fgColor rgb="FFDFF0D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EFE5EE"/>
        <bgColor indexed="64"/>
      </patternFill>
    </fill>
    <fill>
      <patternFill patternType="solid">
        <fgColor them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cellStyleXfs>
  <cellXfs count="155">
    <xf numFmtId="0" fontId="0" fillId="0" borderId="0" xfId="0"/>
    <xf numFmtId="0" fontId="0" fillId="2" borderId="0" xfId="0" applyFill="1"/>
    <xf numFmtId="0" fontId="2" fillId="0" borderId="0" xfId="0" applyFont="1"/>
    <xf numFmtId="0" fontId="5" fillId="0" borderId="7" xfId="0" applyFont="1" applyBorder="1"/>
    <xf numFmtId="0" fontId="5" fillId="0" borderId="8" xfId="0" applyFont="1" applyBorder="1"/>
    <xf numFmtId="0" fontId="5" fillId="0" borderId="9" xfId="0" applyFont="1" applyBorder="1"/>
    <xf numFmtId="43" fontId="6" fillId="0" borderId="0" xfId="0" applyNumberFormat="1" applyFont="1"/>
    <xf numFmtId="43" fontId="6" fillId="0" borderId="0" xfId="2" applyNumberFormat="1" applyFont="1"/>
    <xf numFmtId="0" fontId="6" fillId="0" borderId="0" xfId="0" applyFont="1"/>
    <xf numFmtId="166" fontId="6" fillId="0" borderId="0" xfId="1" applyNumberFormat="1" applyFont="1"/>
    <xf numFmtId="167" fontId="6" fillId="0" borderId="0" xfId="0" applyNumberFormat="1" applyFont="1"/>
    <xf numFmtId="0" fontId="6" fillId="0" borderId="10" xfId="0" applyFont="1" applyBorder="1"/>
    <xf numFmtId="0" fontId="5" fillId="0" borderId="0" xfId="0" applyFont="1"/>
    <xf numFmtId="166" fontId="6" fillId="0" borderId="8" xfId="1" applyNumberFormat="1" applyFont="1" applyBorder="1"/>
    <xf numFmtId="43" fontId="6" fillId="0" borderId="8" xfId="2" applyNumberFormat="1" applyFont="1" applyBorder="1"/>
    <xf numFmtId="167" fontId="6" fillId="6" borderId="8" xfId="0" applyNumberFormat="1" applyFont="1" applyFill="1" applyBorder="1"/>
    <xf numFmtId="166" fontId="6" fillId="7" borderId="8" xfId="1" applyNumberFormat="1" applyFont="1" applyFill="1" applyBorder="1"/>
    <xf numFmtId="43" fontId="6" fillId="7" borderId="8" xfId="0" applyNumberFormat="1" applyFont="1" applyFill="1" applyBorder="1"/>
    <xf numFmtId="0" fontId="6" fillId="0" borderId="8" xfId="0" applyFont="1" applyBorder="1"/>
    <xf numFmtId="0" fontId="6" fillId="0" borderId="9" xfId="0" applyFont="1" applyBorder="1"/>
    <xf numFmtId="166" fontId="6" fillId="0" borderId="0" xfId="1" applyNumberFormat="1" applyFont="1" applyBorder="1"/>
    <xf numFmtId="43" fontId="6" fillId="0" borderId="0" xfId="2" applyNumberFormat="1" applyFont="1" applyBorder="1"/>
    <xf numFmtId="167" fontId="6" fillId="6" borderId="0" xfId="0" applyNumberFormat="1" applyFont="1" applyFill="1"/>
    <xf numFmtId="166" fontId="6" fillId="7" borderId="0" xfId="1" applyNumberFormat="1" applyFont="1" applyFill="1" applyBorder="1"/>
    <xf numFmtId="43" fontId="6" fillId="7" borderId="0" xfId="0" applyNumberFormat="1" applyFont="1" applyFill="1"/>
    <xf numFmtId="0" fontId="6" fillId="0" borderId="22" xfId="0" applyFont="1" applyBorder="1"/>
    <xf numFmtId="43" fontId="5" fillId="5" borderId="11" xfId="0" applyNumberFormat="1" applyFont="1" applyFill="1" applyBorder="1"/>
    <xf numFmtId="43" fontId="5" fillId="5" borderId="11" xfId="2" applyNumberFormat="1" applyFont="1" applyFill="1" applyBorder="1"/>
    <xf numFmtId="0" fontId="5" fillId="5" borderId="11" xfId="0" applyFont="1" applyFill="1" applyBorder="1"/>
    <xf numFmtId="167" fontId="5" fillId="5" borderId="11" xfId="0" applyNumberFormat="1" applyFont="1" applyFill="1" applyBorder="1"/>
    <xf numFmtId="166" fontId="5" fillId="5" borderId="11" xfId="0" applyNumberFormat="1" applyFont="1" applyFill="1" applyBorder="1"/>
    <xf numFmtId="0" fontId="5" fillId="5" borderId="12" xfId="0" applyFont="1" applyFill="1" applyBorder="1"/>
    <xf numFmtId="0" fontId="5" fillId="5" borderId="10" xfId="0" applyFont="1" applyFill="1" applyBorder="1"/>
    <xf numFmtId="165" fontId="6" fillId="6" borderId="16" xfId="2" applyNumberFormat="1" applyFont="1" applyFill="1" applyBorder="1"/>
    <xf numFmtId="43" fontId="6" fillId="7" borderId="24" xfId="2" applyNumberFormat="1" applyFont="1" applyFill="1" applyBorder="1"/>
    <xf numFmtId="43" fontId="6" fillId="7" borderId="0" xfId="2" applyNumberFormat="1" applyFont="1" applyFill="1" applyBorder="1"/>
    <xf numFmtId="43" fontId="6" fillId="7" borderId="25" xfId="2" applyNumberFormat="1" applyFont="1" applyFill="1" applyBorder="1"/>
    <xf numFmtId="43" fontId="6" fillId="6" borderId="0" xfId="0" applyNumberFormat="1" applyFont="1" applyFill="1"/>
    <xf numFmtId="43" fontId="6" fillId="7" borderId="0" xfId="2" applyNumberFormat="1" applyFont="1" applyFill="1"/>
    <xf numFmtId="165" fontId="6" fillId="0" borderId="18" xfId="2" applyNumberFormat="1" applyFont="1" applyFill="1" applyBorder="1"/>
    <xf numFmtId="166" fontId="6" fillId="0" borderId="8" xfId="1" applyNumberFormat="1" applyFont="1" applyFill="1" applyBorder="1"/>
    <xf numFmtId="43" fontId="6" fillId="0" borderId="8" xfId="2" applyNumberFormat="1" applyFont="1" applyFill="1" applyBorder="1"/>
    <xf numFmtId="166" fontId="6" fillId="0" borderId="0" xfId="1" applyNumberFormat="1" applyFont="1" applyFill="1" applyBorder="1"/>
    <xf numFmtId="43" fontId="6" fillId="0" borderId="0" xfId="2" applyNumberFormat="1" applyFont="1" applyFill="1" applyBorder="1"/>
    <xf numFmtId="166" fontId="5" fillId="4" borderId="3" xfId="1" applyNumberFormat="1" applyFont="1" applyFill="1" applyBorder="1" applyAlignment="1">
      <alignment horizontal="center"/>
    </xf>
    <xf numFmtId="43" fontId="5" fillId="4" borderId="3" xfId="2" applyNumberFormat="1" applyFont="1" applyFill="1" applyBorder="1" applyAlignment="1">
      <alignment horizontal="center"/>
    </xf>
    <xf numFmtId="167" fontId="5" fillId="4" borderId="3" xfId="0" applyNumberFormat="1" applyFont="1" applyFill="1" applyBorder="1" applyAlignment="1">
      <alignment horizontal="center" wrapText="1"/>
    </xf>
    <xf numFmtId="166" fontId="5" fillId="3" borderId="3" xfId="1" applyNumberFormat="1" applyFont="1" applyFill="1" applyBorder="1" applyAlignment="1">
      <alignment horizontal="center"/>
    </xf>
    <xf numFmtId="43" fontId="5" fillId="3" borderId="3" xfId="2" applyNumberFormat="1" applyFont="1" applyFill="1" applyBorder="1" applyAlignment="1">
      <alignment horizontal="center"/>
    </xf>
    <xf numFmtId="167" fontId="5" fillId="3" borderId="3" xfId="0" applyNumberFormat="1" applyFont="1" applyFill="1" applyBorder="1" applyAlignment="1">
      <alignment horizontal="center" wrapText="1"/>
    </xf>
    <xf numFmtId="166" fontId="5" fillId="8" borderId="3" xfId="1" applyNumberFormat="1" applyFont="1" applyFill="1" applyBorder="1" applyAlignment="1">
      <alignment horizontal="center"/>
    </xf>
    <xf numFmtId="43" fontId="5" fillId="8" borderId="3" xfId="2" applyNumberFormat="1" applyFont="1" applyFill="1" applyBorder="1" applyAlignment="1">
      <alignment horizontal="center"/>
    </xf>
    <xf numFmtId="167" fontId="5" fillId="8" borderId="3" xfId="0" applyNumberFormat="1" applyFont="1" applyFill="1" applyBorder="1" applyAlignment="1">
      <alignment horizontal="center" wrapText="1"/>
    </xf>
    <xf numFmtId="167" fontId="5" fillId="8" borderId="5" xfId="0" applyNumberFormat="1" applyFont="1" applyFill="1" applyBorder="1" applyAlignment="1">
      <alignment horizontal="center" wrapText="1"/>
    </xf>
    <xf numFmtId="166" fontId="5" fillId="7" borderId="3" xfId="1" applyNumberFormat="1" applyFont="1" applyFill="1" applyBorder="1" applyAlignment="1">
      <alignment horizontal="center"/>
    </xf>
    <xf numFmtId="43" fontId="5" fillId="7" borderId="3" xfId="2" applyNumberFormat="1" applyFont="1" applyFill="1" applyBorder="1" applyAlignment="1">
      <alignment horizontal="center"/>
    </xf>
    <xf numFmtId="164" fontId="5" fillId="3" borderId="13" xfId="2" applyNumberFormat="1" applyFont="1" applyFill="1" applyBorder="1"/>
    <xf numFmtId="164" fontId="5" fillId="7" borderId="14" xfId="2" applyNumberFormat="1" applyFont="1" applyFill="1" applyBorder="1"/>
    <xf numFmtId="43" fontId="5" fillId="0" borderId="0" xfId="2" applyNumberFormat="1" applyFont="1" applyAlignment="1">
      <alignment horizontal="right"/>
    </xf>
    <xf numFmtId="0" fontId="6" fillId="0" borderId="6" xfId="0" applyFont="1" applyBorder="1"/>
    <xf numFmtId="168" fontId="6" fillId="0" borderId="0" xfId="3" applyNumberFormat="1" applyFont="1"/>
    <xf numFmtId="43" fontId="5" fillId="7" borderId="0" xfId="0" applyNumberFormat="1" applyFont="1" applyFill="1"/>
    <xf numFmtId="43" fontId="6" fillId="3" borderId="1" xfId="0" applyNumberFormat="1" applyFont="1" applyFill="1" applyBorder="1"/>
    <xf numFmtId="168" fontId="6" fillId="3" borderId="1" xfId="3" applyNumberFormat="1" applyFont="1" applyFill="1" applyBorder="1"/>
    <xf numFmtId="0" fontId="6" fillId="3" borderId="1" xfId="0" applyFont="1" applyFill="1" applyBorder="1"/>
    <xf numFmtId="0" fontId="5" fillId="4" borderId="2" xfId="0" applyFont="1" applyFill="1" applyBorder="1" applyAlignment="1" applyProtection="1">
      <alignment horizontal="center" wrapText="1"/>
      <protection locked="0"/>
    </xf>
    <xf numFmtId="49" fontId="8" fillId="4" borderId="2" xfId="0" applyNumberFormat="1" applyFont="1" applyFill="1" applyBorder="1" applyAlignment="1" applyProtection="1">
      <alignment horizontal="center" wrapText="1"/>
      <protection locked="0"/>
    </xf>
    <xf numFmtId="8" fontId="9" fillId="0" borderId="0" xfId="0" applyNumberFormat="1" applyFont="1" applyProtection="1">
      <protection locked="0"/>
    </xf>
    <xf numFmtId="8" fontId="9" fillId="0" borderId="1" xfId="0" applyNumberFormat="1" applyFont="1" applyBorder="1" applyProtection="1">
      <protection locked="0"/>
    </xf>
    <xf numFmtId="43" fontId="9" fillId="0" borderId="0" xfId="1" applyFont="1" applyFill="1" applyBorder="1" applyProtection="1">
      <protection locked="0"/>
    </xf>
    <xf numFmtId="166" fontId="9" fillId="0" borderId="1" xfId="1" applyNumberFormat="1" applyFont="1" applyBorder="1" applyProtection="1">
      <protection locked="0"/>
    </xf>
    <xf numFmtId="43" fontId="9" fillId="4" borderId="2" xfId="1" applyFont="1" applyFill="1" applyBorder="1" applyProtection="1">
      <protection locked="0"/>
    </xf>
    <xf numFmtId="40" fontId="9" fillId="0" borderId="0" xfId="0" applyNumberFormat="1" applyFont="1" applyAlignment="1" applyProtection="1">
      <alignment horizontal="right"/>
      <protection locked="0"/>
    </xf>
    <xf numFmtId="164" fontId="9" fillId="0" borderId="1" xfId="0" applyNumberFormat="1" applyFont="1" applyBorder="1" applyProtection="1">
      <protection locked="0"/>
    </xf>
    <xf numFmtId="8" fontId="10" fillId="0" borderId="0" xfId="0" applyNumberFormat="1" applyFont="1" applyProtection="1">
      <protection locked="0"/>
    </xf>
    <xf numFmtId="165" fontId="9" fillId="4" borderId="2" xfId="0" applyNumberFormat="1" applyFont="1" applyFill="1" applyBorder="1" applyProtection="1">
      <protection locked="0"/>
    </xf>
    <xf numFmtId="0" fontId="5" fillId="0" borderId="7" xfId="0" applyFont="1" applyBorder="1" applyAlignment="1" applyProtection="1">
      <alignment wrapText="1"/>
      <protection locked="0"/>
    </xf>
    <xf numFmtId="0" fontId="6" fillId="0" borderId="8" xfId="0" applyFont="1" applyBorder="1" applyProtection="1">
      <protection locked="0"/>
    </xf>
    <xf numFmtId="0" fontId="6" fillId="0" borderId="8" xfId="0" applyFont="1" applyBorder="1" applyAlignment="1" applyProtection="1">
      <alignment wrapText="1"/>
      <protection locked="0"/>
    </xf>
    <xf numFmtId="0" fontId="6" fillId="0" borderId="9" xfId="0" applyFont="1" applyBorder="1" applyProtection="1">
      <protection locked="0"/>
    </xf>
    <xf numFmtId="0" fontId="6" fillId="0" borderId="20" xfId="0" applyFont="1" applyBorder="1" applyAlignment="1" applyProtection="1">
      <alignment wrapText="1"/>
      <protection locked="0"/>
    </xf>
    <xf numFmtId="0" fontId="6" fillId="0" borderId="0" xfId="0" applyFont="1" applyAlignment="1" applyProtection="1">
      <alignment wrapText="1"/>
      <protection locked="0"/>
    </xf>
    <xf numFmtId="0" fontId="6" fillId="0" borderId="22" xfId="0" applyFont="1" applyBorder="1" applyProtection="1">
      <protection locked="0"/>
    </xf>
    <xf numFmtId="0" fontId="6" fillId="0" borderId="0" xfId="0" applyFont="1" applyProtection="1">
      <protection locked="0"/>
    </xf>
    <xf numFmtId="14" fontId="6" fillId="0" borderId="0" xfId="0" applyNumberFormat="1" applyFont="1" applyAlignment="1" applyProtection="1">
      <alignment wrapText="1"/>
      <protection locked="0"/>
    </xf>
    <xf numFmtId="0" fontId="6" fillId="0" borderId="10" xfId="0" applyFont="1" applyBorder="1" applyAlignment="1" applyProtection="1">
      <alignment wrapText="1"/>
      <protection locked="0"/>
    </xf>
    <xf numFmtId="0" fontId="6" fillId="0" borderId="11" xfId="0" applyFont="1" applyBorder="1" applyProtection="1">
      <protection locked="0"/>
    </xf>
    <xf numFmtId="14" fontId="6" fillId="0" borderId="11" xfId="0" applyNumberFormat="1" applyFont="1" applyBorder="1" applyAlignment="1" applyProtection="1">
      <alignment wrapText="1"/>
      <protection locked="0"/>
    </xf>
    <xf numFmtId="0" fontId="6" fillId="0" borderId="12" xfId="0" applyFont="1" applyBorder="1" applyProtection="1">
      <protection locked="0"/>
    </xf>
    <xf numFmtId="166" fontId="5" fillId="4" borderId="11" xfId="1" applyNumberFormat="1" applyFont="1" applyFill="1" applyBorder="1"/>
    <xf numFmtId="43" fontId="5" fillId="4" borderId="11" xfId="1" applyFont="1" applyFill="1" applyBorder="1"/>
    <xf numFmtId="166" fontId="5" fillId="3" borderId="11" xfId="1" applyNumberFormat="1" applyFont="1" applyFill="1" applyBorder="1"/>
    <xf numFmtId="43" fontId="5" fillId="3" borderId="11" xfId="1" applyFont="1" applyFill="1" applyBorder="1"/>
    <xf numFmtId="166" fontId="5" fillId="8" borderId="11" xfId="1" applyNumberFormat="1" applyFont="1" applyFill="1" applyBorder="1"/>
    <xf numFmtId="43" fontId="5" fillId="8" borderId="11" xfId="1" applyFont="1" applyFill="1" applyBorder="1"/>
    <xf numFmtId="168" fontId="0" fillId="0" borderId="0" xfId="3" applyNumberFormat="1" applyFont="1"/>
    <xf numFmtId="0" fontId="5" fillId="0" borderId="0" xfId="0" applyFont="1" applyAlignment="1">
      <alignment horizontal="center"/>
    </xf>
    <xf numFmtId="0" fontId="5" fillId="5" borderId="0" xfId="0" applyFont="1" applyFill="1"/>
    <xf numFmtId="43" fontId="5" fillId="5" borderId="0" xfId="0" applyNumberFormat="1" applyFont="1" applyFill="1"/>
    <xf numFmtId="0" fontId="6" fillId="5" borderId="0" xfId="0" applyFont="1" applyFill="1"/>
    <xf numFmtId="0" fontId="11" fillId="5" borderId="0" xfId="0" applyFont="1" applyFill="1"/>
    <xf numFmtId="0" fontId="13" fillId="0" borderId="0" xfId="0" applyFont="1"/>
    <xf numFmtId="0" fontId="14" fillId="0" borderId="0" xfId="0" applyFont="1"/>
    <xf numFmtId="167" fontId="11" fillId="5" borderId="11" xfId="0" applyNumberFormat="1" applyFont="1" applyFill="1" applyBorder="1"/>
    <xf numFmtId="0" fontId="14" fillId="0" borderId="0" xfId="0" applyFont="1" applyAlignment="1">
      <alignment wrapText="1"/>
    </xf>
    <xf numFmtId="0" fontId="14" fillId="0" borderId="1" xfId="0" applyFont="1" applyBorder="1" applyAlignment="1">
      <alignment wrapText="1"/>
    </xf>
    <xf numFmtId="0" fontId="13" fillId="6" borderId="1" xfId="0" applyFont="1" applyFill="1" applyBorder="1"/>
    <xf numFmtId="0" fontId="14" fillId="3" borderId="1" xfId="0" applyFont="1" applyFill="1" applyBorder="1" applyAlignment="1">
      <alignment wrapText="1"/>
    </xf>
    <xf numFmtId="0" fontId="13" fillId="3" borderId="0" xfId="0" applyFont="1" applyFill="1"/>
    <xf numFmtId="0" fontId="13" fillId="6" borderId="1" xfId="0" applyFont="1" applyFill="1" applyBorder="1" applyAlignment="1">
      <alignment wrapText="1"/>
    </xf>
    <xf numFmtId="0" fontId="15" fillId="0" borderId="0" xfId="4"/>
    <xf numFmtId="0" fontId="13" fillId="9" borderId="0" xfId="0" applyFont="1" applyFill="1"/>
    <xf numFmtId="0" fontId="14" fillId="9" borderId="0" xfId="0" applyFont="1" applyFill="1"/>
    <xf numFmtId="0" fontId="13" fillId="7" borderId="0" xfId="0" applyFont="1" applyFill="1"/>
    <xf numFmtId="0" fontId="14" fillId="7" borderId="0" xfId="0" applyFont="1" applyFill="1"/>
    <xf numFmtId="0" fontId="14" fillId="9" borderId="0" xfId="0" applyFont="1" applyFill="1" applyAlignment="1">
      <alignment wrapText="1"/>
    </xf>
    <xf numFmtId="0" fontId="14" fillId="7" borderId="0" xfId="0" applyFont="1" applyFill="1" applyAlignment="1">
      <alignment wrapText="1"/>
    </xf>
    <xf numFmtId="43" fontId="6" fillId="0" borderId="0" xfId="1" applyFont="1"/>
    <xf numFmtId="43" fontId="6" fillId="5" borderId="0" xfId="1" applyFont="1" applyFill="1"/>
    <xf numFmtId="43" fontId="5" fillId="8" borderId="1" xfId="1" applyFont="1" applyFill="1" applyBorder="1" applyAlignment="1">
      <alignment horizontal="center"/>
    </xf>
    <xf numFmtId="43" fontId="6" fillId="8" borderId="2" xfId="1" applyFont="1" applyFill="1" applyBorder="1"/>
    <xf numFmtId="0" fontId="5" fillId="7" borderId="0" xfId="0" applyFont="1" applyFill="1"/>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 xfId="0" applyFont="1" applyBorder="1" applyAlignment="1">
      <alignment horizontal="center" vertical="center" wrapText="1"/>
    </xf>
    <xf numFmtId="0" fontId="5" fillId="0" borderId="7" xfId="0" applyFont="1" applyBorder="1" applyAlignment="1">
      <alignment horizontal="center" wrapText="1"/>
    </xf>
    <xf numFmtId="0" fontId="5" fillId="0" borderId="20" xfId="0" applyFont="1" applyBorder="1" applyAlignment="1">
      <alignment horizontal="center" wrapText="1"/>
    </xf>
    <xf numFmtId="0" fontId="5" fillId="0" borderId="19" xfId="0" applyFont="1" applyBorder="1" applyAlignment="1">
      <alignment horizontal="center"/>
    </xf>
    <xf numFmtId="0" fontId="5" fillId="0" borderId="26" xfId="0" applyFont="1" applyBorder="1" applyAlignment="1">
      <alignment horizontal="center"/>
    </xf>
    <xf numFmtId="0" fontId="5" fillId="0" borderId="16" xfId="0" applyFont="1" applyBorder="1" applyAlignment="1">
      <alignment horizontal="center"/>
    </xf>
    <xf numFmtId="0" fontId="5" fillId="0" borderId="3" xfId="0" applyFont="1" applyBorder="1" applyAlignment="1">
      <alignment horizontal="center"/>
    </xf>
    <xf numFmtId="0" fontId="5" fillId="4" borderId="16" xfId="0" applyFont="1" applyFill="1" applyBorder="1" applyAlignment="1">
      <alignment horizontal="center"/>
    </xf>
    <xf numFmtId="0" fontId="5" fillId="3" borderId="16" xfId="0" applyFont="1" applyFill="1" applyBorder="1" applyAlignment="1">
      <alignment horizontal="center"/>
    </xf>
    <xf numFmtId="0" fontId="5" fillId="8" borderId="16" xfId="0" applyFont="1" applyFill="1" applyBorder="1" applyAlignment="1">
      <alignment horizontal="center"/>
    </xf>
    <xf numFmtId="0" fontId="5" fillId="8" borderId="17" xfId="0" applyFont="1" applyFill="1" applyBorder="1" applyAlignment="1">
      <alignment horizontal="center"/>
    </xf>
    <xf numFmtId="0" fontId="5" fillId="0" borderId="15" xfId="0" applyFont="1" applyBorder="1" applyAlignment="1">
      <alignment horizontal="center"/>
    </xf>
    <xf numFmtId="0" fontId="5" fillId="0" borderId="4" xfId="0" applyFont="1" applyBorder="1" applyAlignment="1">
      <alignment horizontal="center"/>
    </xf>
    <xf numFmtId="0" fontId="5" fillId="0" borderId="8" xfId="0" applyFont="1" applyBorder="1" applyAlignment="1">
      <alignment horizontal="center"/>
    </xf>
    <xf numFmtId="0" fontId="5" fillId="0" borderId="0" xfId="0" applyFont="1" applyAlignment="1">
      <alignment horizontal="center"/>
    </xf>
    <xf numFmtId="43" fontId="5" fillId="0" borderId="8" xfId="2" applyNumberFormat="1" applyFont="1" applyBorder="1" applyAlignment="1">
      <alignment horizontal="center" wrapText="1"/>
    </xf>
    <xf numFmtId="43" fontId="5" fillId="0" borderId="0" xfId="2" applyNumberFormat="1" applyFont="1" applyBorder="1" applyAlignment="1">
      <alignment horizontal="center" wrapText="1"/>
    </xf>
    <xf numFmtId="0" fontId="6" fillId="0" borderId="23"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 xfId="0" applyFont="1" applyBorder="1" applyAlignment="1">
      <alignment horizontal="center" vertical="center" wrapText="1"/>
    </xf>
    <xf numFmtId="0" fontId="5" fillId="0" borderId="8" xfId="0" applyFont="1" applyBorder="1" applyAlignment="1">
      <alignment horizontal="center" wrapText="1"/>
    </xf>
    <xf numFmtId="0" fontId="5" fillId="0" borderId="0" xfId="0" applyFont="1" applyAlignment="1">
      <alignment horizontal="center" wrapText="1"/>
    </xf>
    <xf numFmtId="9" fontId="8" fillId="4" borderId="1" xfId="0" applyNumberFormat="1" applyFont="1" applyFill="1" applyBorder="1" applyAlignment="1" applyProtection="1">
      <alignment horizontal="center" vertical="center"/>
      <protection locked="0"/>
    </xf>
    <xf numFmtId="43" fontId="5" fillId="3" borderId="1" xfId="0" applyNumberFormat="1" applyFont="1" applyFill="1" applyBorder="1" applyAlignment="1">
      <alignment horizontal="center"/>
    </xf>
    <xf numFmtId="0" fontId="5" fillId="7" borderId="17" xfId="0" applyFont="1" applyFill="1" applyBorder="1" applyAlignment="1">
      <alignment horizontal="center"/>
    </xf>
    <xf numFmtId="0" fontId="5" fillId="7" borderId="18" xfId="0" applyFont="1" applyFill="1" applyBorder="1" applyAlignment="1">
      <alignment horizontal="center"/>
    </xf>
    <xf numFmtId="40" fontId="7" fillId="5" borderId="1" xfId="0" applyNumberFormat="1" applyFont="1" applyFill="1" applyBorder="1" applyAlignment="1" applyProtection="1">
      <alignment horizontal="center" wrapText="1"/>
      <protection locked="0"/>
    </xf>
  </cellXfs>
  <cellStyles count="5">
    <cellStyle name="Comma" xfId="1" builtinId="3"/>
    <cellStyle name="Currency" xfId="2" builtinId="4"/>
    <cellStyle name="Hyperlink" xfId="4" builtinId="8"/>
    <cellStyle name="Normal" xfId="0" builtinId="0"/>
    <cellStyle name="Percent" xfId="3" builtinId="5"/>
  </cellStyles>
  <dxfs count="46">
    <dxf>
      <font>
        <color rgb="FF9C0006"/>
      </font>
      <fill>
        <patternFill>
          <bgColor rgb="FFFFC7CE"/>
        </patternFill>
      </fill>
    </dxf>
    <dxf>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ont>
        <color rgb="FF9C0006"/>
      </font>
      <fill>
        <patternFill>
          <bgColor rgb="FFFFC7CE"/>
        </patternFill>
      </fill>
    </dxf>
    <dxf>
      <fill>
        <patternFill>
          <bgColor theme="5" tint="0.39994506668294322"/>
        </patternFill>
      </fill>
    </dxf>
    <dxf>
      <font>
        <color rgb="FF9C0006"/>
      </font>
      <fill>
        <patternFill>
          <bgColor rgb="FFFFC7CE"/>
        </patternFill>
      </fill>
    </dxf>
    <dxf>
      <fill>
        <patternFill>
          <bgColor theme="5" tint="0.39994506668294322"/>
        </patternFill>
      </fill>
    </dxf>
    <dxf>
      <font>
        <color rgb="FF9C0006"/>
      </font>
      <fill>
        <patternFill>
          <bgColor rgb="FFFFC7CE"/>
        </patternFill>
      </fill>
    </dxf>
    <dxf>
      <fill>
        <patternFill>
          <bgColor theme="5" tint="0.39994506668294322"/>
        </patternFill>
      </fill>
    </dxf>
    <dxf>
      <font>
        <color rgb="FF9C0006"/>
      </font>
      <fill>
        <patternFill>
          <bgColor rgb="FFFFC7CE"/>
        </patternFill>
      </fill>
    </dxf>
    <dxf>
      <fill>
        <patternFill>
          <bgColor theme="5" tint="0.39994506668294322"/>
        </patternFill>
      </fill>
    </dxf>
    <dxf>
      <font>
        <color rgb="FF9C0006"/>
      </font>
      <fill>
        <patternFill>
          <bgColor rgb="FFFFC7CE"/>
        </patternFill>
      </fill>
    </dxf>
    <dxf>
      <fill>
        <patternFill>
          <bgColor theme="5" tint="0.39994506668294322"/>
        </patternFill>
      </fill>
    </dxf>
    <dxf>
      <font>
        <color rgb="FF9C0006"/>
      </font>
      <fill>
        <patternFill>
          <bgColor rgb="FFFFC7CE"/>
        </patternFill>
      </fill>
    </dxf>
    <dxf>
      <fill>
        <patternFill>
          <bgColor theme="5" tint="0.39994506668294322"/>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FE5EE"/>
      <color rgb="FFDFF0DC"/>
      <color rgb="FFF9DE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facultyadmin.yale.edu/administrative-processes/managing-compensation/summer-compensation"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EF2DA-C496-4F89-A31E-85594176ADFE}">
  <sheetPr>
    <tabColor rgb="FFF9DED3"/>
  </sheetPr>
  <dimension ref="A1:D72"/>
  <sheetViews>
    <sheetView workbookViewId="0">
      <selection activeCell="A47" sqref="A47"/>
    </sheetView>
  </sheetViews>
  <sheetFormatPr defaultColWidth="9.140625" defaultRowHeight="15" x14ac:dyDescent="0.25"/>
  <cols>
    <col min="1" max="1" width="40.42578125" style="102" customWidth="1"/>
    <col min="2" max="2" width="67.42578125" style="102" customWidth="1"/>
    <col min="3" max="3" width="63.28515625" style="102" customWidth="1"/>
    <col min="4" max="4" width="66.42578125" style="104" customWidth="1"/>
    <col min="5" max="16384" width="9.140625" style="102"/>
  </cols>
  <sheetData>
    <row r="1" spans="1:4" x14ac:dyDescent="0.25">
      <c r="A1" s="111" t="s">
        <v>95</v>
      </c>
      <c r="B1" s="112"/>
      <c r="C1" s="112"/>
      <c r="D1" s="115"/>
    </row>
    <row r="2" spans="1:4" x14ac:dyDescent="0.25">
      <c r="A2" s="110" t="s">
        <v>94</v>
      </c>
    </row>
    <row r="4" spans="1:4" x14ac:dyDescent="0.25">
      <c r="A4" s="111" t="s">
        <v>96</v>
      </c>
      <c r="B4" s="112"/>
      <c r="C4" s="112"/>
      <c r="D4" s="115"/>
    </row>
    <row r="5" spans="1:4" x14ac:dyDescent="0.25">
      <c r="A5" s="102" t="s">
        <v>133</v>
      </c>
    </row>
    <row r="6" spans="1:4" x14ac:dyDescent="0.25">
      <c r="A6" s="102" t="s">
        <v>84</v>
      </c>
    </row>
    <row r="7" spans="1:4" x14ac:dyDescent="0.25">
      <c r="A7" s="102" t="s">
        <v>86</v>
      </c>
    </row>
    <row r="8" spans="1:4" x14ac:dyDescent="0.25">
      <c r="A8" s="102" t="s">
        <v>186</v>
      </c>
    </row>
    <row r="9" spans="1:4" x14ac:dyDescent="0.25">
      <c r="A9" s="102" t="s">
        <v>85</v>
      </c>
    </row>
    <row r="11" spans="1:4" x14ac:dyDescent="0.25">
      <c r="A11" s="111" t="s">
        <v>97</v>
      </c>
      <c r="B11" s="112"/>
      <c r="C11" s="112"/>
      <c r="D11" s="115"/>
    </row>
    <row r="12" spans="1:4" x14ac:dyDescent="0.25">
      <c r="A12" s="102" t="s">
        <v>102</v>
      </c>
    </row>
    <row r="13" spans="1:4" x14ac:dyDescent="0.25">
      <c r="A13" s="102" t="s">
        <v>87</v>
      </c>
    </row>
    <row r="14" spans="1:4" x14ac:dyDescent="0.25">
      <c r="A14" s="102" t="s">
        <v>88</v>
      </c>
    </row>
    <row r="15" spans="1:4" x14ac:dyDescent="0.25">
      <c r="A15" s="102" t="s">
        <v>89</v>
      </c>
    </row>
    <row r="17" spans="1:4" x14ac:dyDescent="0.25">
      <c r="A17" s="113" t="s">
        <v>103</v>
      </c>
      <c r="B17" s="114"/>
      <c r="C17" s="114"/>
      <c r="D17" s="116"/>
    </row>
    <row r="19" spans="1:4" x14ac:dyDescent="0.25">
      <c r="A19" s="111" t="s">
        <v>101</v>
      </c>
      <c r="B19" s="112"/>
      <c r="C19" s="112"/>
      <c r="D19" s="115"/>
    </row>
    <row r="20" spans="1:4" x14ac:dyDescent="0.25">
      <c r="A20" s="102" t="s">
        <v>99</v>
      </c>
    </row>
    <row r="21" spans="1:4" x14ac:dyDescent="0.25">
      <c r="A21" s="102" t="s">
        <v>98</v>
      </c>
    </row>
    <row r="22" spans="1:4" x14ac:dyDescent="0.25">
      <c r="A22" s="102" t="s">
        <v>100</v>
      </c>
    </row>
    <row r="24" spans="1:4" x14ac:dyDescent="0.25">
      <c r="A24" s="111" t="s">
        <v>104</v>
      </c>
      <c r="B24" s="112"/>
      <c r="C24" s="112"/>
      <c r="D24" s="115"/>
    </row>
    <row r="25" spans="1:4" x14ac:dyDescent="0.25">
      <c r="A25" s="102" t="s">
        <v>93</v>
      </c>
    </row>
    <row r="26" spans="1:4" x14ac:dyDescent="0.25">
      <c r="A26" s="102" t="s">
        <v>105</v>
      </c>
    </row>
    <row r="27" spans="1:4" x14ac:dyDescent="0.25">
      <c r="A27" s="102" t="s">
        <v>107</v>
      </c>
    </row>
    <row r="28" spans="1:4" x14ac:dyDescent="0.25">
      <c r="A28" s="102" t="s">
        <v>121</v>
      </c>
    </row>
    <row r="29" spans="1:4" x14ac:dyDescent="0.25">
      <c r="A29" s="102" t="s">
        <v>106</v>
      </c>
    </row>
    <row r="30" spans="1:4" x14ac:dyDescent="0.25">
      <c r="A30" s="102" t="s">
        <v>114</v>
      </c>
    </row>
    <row r="31" spans="1:4" x14ac:dyDescent="0.25">
      <c r="A31" s="102" t="s">
        <v>108</v>
      </c>
    </row>
    <row r="32" spans="1:4" x14ac:dyDescent="0.25">
      <c r="A32" s="102" t="s">
        <v>109</v>
      </c>
    </row>
    <row r="33" spans="1:2" x14ac:dyDescent="0.25">
      <c r="A33" s="102" t="s">
        <v>110</v>
      </c>
    </row>
    <row r="34" spans="1:2" x14ac:dyDescent="0.25">
      <c r="A34" s="102" t="s">
        <v>115</v>
      </c>
    </row>
    <row r="35" spans="1:2" x14ac:dyDescent="0.25">
      <c r="A35" s="102" t="s">
        <v>191</v>
      </c>
    </row>
    <row r="36" spans="1:2" x14ac:dyDescent="0.25">
      <c r="A36" s="102" t="s">
        <v>192</v>
      </c>
    </row>
    <row r="37" spans="1:2" x14ac:dyDescent="0.25">
      <c r="A37" s="102" t="s">
        <v>122</v>
      </c>
    </row>
    <row r="38" spans="1:2" x14ac:dyDescent="0.25">
      <c r="A38" s="102" t="s">
        <v>116</v>
      </c>
    </row>
    <row r="39" spans="1:2" x14ac:dyDescent="0.25">
      <c r="A39" s="102" t="s">
        <v>111</v>
      </c>
    </row>
    <row r="40" spans="1:2" x14ac:dyDescent="0.25">
      <c r="A40" s="102" t="s">
        <v>90</v>
      </c>
    </row>
    <row r="41" spans="1:2" x14ac:dyDescent="0.25">
      <c r="A41" s="102" t="s">
        <v>91</v>
      </c>
    </row>
    <row r="42" spans="1:2" x14ac:dyDescent="0.25">
      <c r="A42" s="102" t="s">
        <v>92</v>
      </c>
    </row>
    <row r="44" spans="1:2" x14ac:dyDescent="0.25">
      <c r="A44" s="101" t="s">
        <v>117</v>
      </c>
    </row>
    <row r="46" spans="1:2" x14ac:dyDescent="0.25">
      <c r="A46" s="102" t="s">
        <v>127</v>
      </c>
    </row>
    <row r="47" spans="1:2" x14ac:dyDescent="0.25">
      <c r="A47" s="102" t="s">
        <v>123</v>
      </c>
    </row>
    <row r="48" spans="1:2" x14ac:dyDescent="0.25">
      <c r="B48" s="102" t="s">
        <v>124</v>
      </c>
    </row>
    <row r="49" spans="1:4" x14ac:dyDescent="0.25">
      <c r="B49" s="102" t="s">
        <v>125</v>
      </c>
    </row>
    <row r="50" spans="1:4" x14ac:dyDescent="0.25">
      <c r="B50" s="102" t="s">
        <v>126</v>
      </c>
    </row>
    <row r="52" spans="1:4" x14ac:dyDescent="0.25">
      <c r="A52" s="111" t="s">
        <v>187</v>
      </c>
      <c r="B52" s="112"/>
      <c r="C52" s="112"/>
      <c r="D52" s="115"/>
    </row>
    <row r="54" spans="1:4" x14ac:dyDescent="0.25">
      <c r="A54" s="108" t="s">
        <v>183</v>
      </c>
    </row>
    <row r="56" spans="1:4" x14ac:dyDescent="0.25">
      <c r="A56" s="106" t="s">
        <v>134</v>
      </c>
      <c r="B56" s="106" t="s">
        <v>135</v>
      </c>
      <c r="C56" s="106" t="s">
        <v>136</v>
      </c>
      <c r="D56" s="109" t="s">
        <v>46</v>
      </c>
    </row>
    <row r="57" spans="1:4" ht="30" x14ac:dyDescent="0.25">
      <c r="A57" s="107" t="s">
        <v>137</v>
      </c>
      <c r="B57" s="107" t="s">
        <v>138</v>
      </c>
      <c r="C57" s="107" t="s">
        <v>139</v>
      </c>
      <c r="D57" s="107"/>
    </row>
    <row r="58" spans="1:4" x14ac:dyDescent="0.25">
      <c r="A58" s="105" t="s">
        <v>140</v>
      </c>
      <c r="B58" s="105" t="s">
        <v>141</v>
      </c>
      <c r="C58" s="105" t="s">
        <v>142</v>
      </c>
      <c r="D58" s="105"/>
    </row>
    <row r="59" spans="1:4" ht="30" x14ac:dyDescent="0.25">
      <c r="A59" s="107" t="s">
        <v>143</v>
      </c>
      <c r="B59" s="107" t="s">
        <v>144</v>
      </c>
      <c r="C59" s="107" t="s">
        <v>145</v>
      </c>
      <c r="D59" s="107" t="s">
        <v>185</v>
      </c>
    </row>
    <row r="60" spans="1:4" x14ac:dyDescent="0.25">
      <c r="A60" s="107" t="s">
        <v>15</v>
      </c>
      <c r="B60" s="107" t="s">
        <v>146</v>
      </c>
      <c r="C60" s="107" t="s">
        <v>147</v>
      </c>
      <c r="D60" s="107"/>
    </row>
    <row r="61" spans="1:4" x14ac:dyDescent="0.25">
      <c r="A61" s="107" t="s">
        <v>148</v>
      </c>
      <c r="B61" s="107" t="s">
        <v>149</v>
      </c>
      <c r="C61" s="107" t="s">
        <v>150</v>
      </c>
      <c r="D61" s="107"/>
    </row>
    <row r="62" spans="1:4" ht="60" x14ac:dyDescent="0.25">
      <c r="A62" s="107" t="s">
        <v>151</v>
      </c>
      <c r="B62" s="107" t="s">
        <v>152</v>
      </c>
      <c r="C62" s="107" t="s">
        <v>153</v>
      </c>
      <c r="D62" s="107"/>
    </row>
    <row r="63" spans="1:4" ht="75" x14ac:dyDescent="0.25">
      <c r="A63" s="107" t="s">
        <v>154</v>
      </c>
      <c r="B63" s="107" t="s">
        <v>155</v>
      </c>
      <c r="C63" s="107" t="s">
        <v>156</v>
      </c>
      <c r="D63" s="107" t="s">
        <v>119</v>
      </c>
    </row>
    <row r="64" spans="1:4" ht="30" x14ac:dyDescent="0.25">
      <c r="A64" s="107" t="s">
        <v>157</v>
      </c>
      <c r="B64" s="107" t="s">
        <v>158</v>
      </c>
      <c r="C64" s="107" t="s">
        <v>159</v>
      </c>
      <c r="D64" s="107" t="s">
        <v>184</v>
      </c>
    </row>
    <row r="65" spans="1:4" ht="30" x14ac:dyDescent="0.25">
      <c r="A65" s="107" t="s">
        <v>160</v>
      </c>
      <c r="B65" s="107" t="s">
        <v>161</v>
      </c>
      <c r="C65" s="107" t="s">
        <v>159</v>
      </c>
      <c r="D65" s="107"/>
    </row>
    <row r="66" spans="1:4" x14ac:dyDescent="0.25">
      <c r="A66" s="105" t="s">
        <v>162</v>
      </c>
      <c r="B66" s="105" t="s">
        <v>163</v>
      </c>
      <c r="C66" s="105" t="s">
        <v>164</v>
      </c>
      <c r="D66" s="105"/>
    </row>
    <row r="67" spans="1:4" x14ac:dyDescent="0.25">
      <c r="A67" s="105" t="s">
        <v>165</v>
      </c>
      <c r="B67" s="105" t="s">
        <v>166</v>
      </c>
      <c r="C67" s="105" t="s">
        <v>167</v>
      </c>
      <c r="D67" s="105"/>
    </row>
    <row r="68" spans="1:4" ht="45" x14ac:dyDescent="0.25">
      <c r="A68" s="105" t="s">
        <v>168</v>
      </c>
      <c r="B68" s="105" t="s">
        <v>169</v>
      </c>
      <c r="C68" s="105" t="s">
        <v>170</v>
      </c>
      <c r="D68" s="105"/>
    </row>
    <row r="69" spans="1:4" ht="60" x14ac:dyDescent="0.25">
      <c r="A69" s="105" t="s">
        <v>171</v>
      </c>
      <c r="B69" s="105" t="s">
        <v>172</v>
      </c>
      <c r="C69" s="105" t="s">
        <v>173</v>
      </c>
      <c r="D69" s="105"/>
    </row>
    <row r="70" spans="1:4" ht="30" x14ac:dyDescent="0.25">
      <c r="A70" s="105" t="s">
        <v>174</v>
      </c>
      <c r="B70" s="105" t="s">
        <v>175</v>
      </c>
      <c r="C70" s="105" t="s">
        <v>176</v>
      </c>
      <c r="D70" s="105"/>
    </row>
    <row r="71" spans="1:4" x14ac:dyDescent="0.25">
      <c r="A71" s="105" t="s">
        <v>177</v>
      </c>
      <c r="B71" s="105" t="s">
        <v>178</v>
      </c>
      <c r="C71" s="105" t="s">
        <v>179</v>
      </c>
      <c r="D71" s="105"/>
    </row>
    <row r="72" spans="1:4" ht="45" x14ac:dyDescent="0.25">
      <c r="A72" s="107" t="s">
        <v>180</v>
      </c>
      <c r="B72" s="107" t="s">
        <v>181</v>
      </c>
      <c r="C72" s="107" t="s">
        <v>182</v>
      </c>
      <c r="D72" s="107" t="s">
        <v>120</v>
      </c>
    </row>
  </sheetData>
  <hyperlinks>
    <hyperlink ref="A2" r:id="rId1" xr:uid="{78D0F5C3-009B-4B83-860B-558B87E7770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BFFA0-CA66-4577-83CC-EA24CCD3B28F}">
  <sheetPr>
    <tabColor rgb="FFDFF0DC"/>
  </sheetPr>
  <dimension ref="A1:AN93"/>
  <sheetViews>
    <sheetView tabSelected="1" workbookViewId="0">
      <pane xSplit="1" ySplit="5" topLeftCell="B6" activePane="bottomRight" state="frozen"/>
      <selection pane="topRight" activeCell="B1" sqref="B1"/>
      <selection pane="bottomLeft" activeCell="A8" sqref="A8"/>
      <selection pane="bottomRight" activeCell="O98" sqref="O98"/>
    </sheetView>
  </sheetViews>
  <sheetFormatPr defaultColWidth="9.140625" defaultRowHeight="12.75" x14ac:dyDescent="0.2"/>
  <cols>
    <col min="1" max="1" width="14.7109375" style="8" customWidth="1"/>
    <col min="2" max="2" width="9.7109375" style="8" customWidth="1"/>
    <col min="3" max="3" width="12.42578125" style="8" customWidth="1"/>
    <col min="4" max="4" width="10.7109375" style="6" customWidth="1"/>
    <col min="5" max="5" width="11" style="7" customWidth="1"/>
    <col min="6" max="6" width="10.7109375" style="6" customWidth="1"/>
    <col min="7" max="7" width="11.5703125" style="7" customWidth="1"/>
    <col min="8" max="8" width="22.85546875" style="8" customWidth="1"/>
    <col min="9" max="9" width="21.85546875" style="8" customWidth="1"/>
    <col min="10" max="10" width="8" style="9" bestFit="1" customWidth="1"/>
    <col min="11" max="11" width="9.5703125" style="7" customWidth="1"/>
    <col min="12" max="13" width="7.5703125" style="10" customWidth="1"/>
    <col min="14" max="14" width="8" style="9" bestFit="1" customWidth="1"/>
    <col min="15" max="15" width="9.5703125" style="7" customWidth="1"/>
    <col min="16" max="17" width="7.5703125" style="10" customWidth="1"/>
    <col min="18" max="18" width="7.5703125" style="9" bestFit="1" customWidth="1"/>
    <col min="19" max="19" width="9.5703125" style="7" customWidth="1"/>
    <col min="20" max="21" width="7.5703125" style="10" customWidth="1"/>
    <col min="22" max="22" width="9.42578125" style="10" customWidth="1"/>
    <col min="23" max="23" width="9.5703125" style="10" customWidth="1"/>
    <col min="24" max="29" width="8.42578125" style="8" customWidth="1"/>
    <col min="30" max="30" width="12.42578125" style="8" customWidth="1"/>
    <col min="31" max="31" width="10.140625" style="6" customWidth="1"/>
    <col min="32" max="32" width="9.140625" style="60"/>
    <col min="33" max="33" width="10.28515625" style="8" customWidth="1"/>
    <col min="34" max="34" width="11.28515625" style="117" customWidth="1"/>
    <col min="35" max="35" width="9.140625" style="8"/>
    <col min="36" max="36" width="11.42578125" style="8" customWidth="1"/>
    <col min="37" max="37" width="11.7109375" style="8" customWidth="1"/>
    <col min="38" max="39" width="9.140625" style="8"/>
    <col min="40" max="40" width="13.42578125" style="8" customWidth="1"/>
    <col min="41" max="16384" width="9.140625" style="8"/>
  </cols>
  <sheetData>
    <row r="1" spans="1:40" ht="13.5" thickBot="1" x14ac:dyDescent="0.25">
      <c r="A1" s="3" t="s">
        <v>5</v>
      </c>
      <c r="B1" s="4" t="s">
        <v>6</v>
      </c>
      <c r="C1" s="5" t="s">
        <v>7</v>
      </c>
      <c r="G1" s="58" t="s">
        <v>37</v>
      </c>
      <c r="H1" s="59"/>
      <c r="O1" s="37" t="s">
        <v>35</v>
      </c>
    </row>
    <row r="2" spans="1:40" ht="13.5" thickBot="1" x14ac:dyDescent="0.25">
      <c r="A2" s="11"/>
      <c r="B2" s="56">
        <v>228000</v>
      </c>
      <c r="C2" s="57">
        <f>B2/12</f>
        <v>19000</v>
      </c>
      <c r="G2" s="58" t="s">
        <v>38</v>
      </c>
      <c r="H2" s="59"/>
      <c r="O2" s="38" t="s">
        <v>36</v>
      </c>
    </row>
    <row r="3" spans="1:40" ht="13.5" thickBot="1" x14ac:dyDescent="0.25"/>
    <row r="4" spans="1:40" s="12" customFormat="1" x14ac:dyDescent="0.2">
      <c r="A4" s="128" t="s">
        <v>0</v>
      </c>
      <c r="B4" s="148" t="s">
        <v>1</v>
      </c>
      <c r="C4" s="148" t="s">
        <v>2</v>
      </c>
      <c r="D4" s="142" t="s">
        <v>3</v>
      </c>
      <c r="E4" s="142" t="s">
        <v>24</v>
      </c>
      <c r="F4" s="142" t="s">
        <v>4</v>
      </c>
      <c r="G4" s="142" t="s">
        <v>25</v>
      </c>
      <c r="H4" s="140" t="s">
        <v>20</v>
      </c>
      <c r="I4" s="138" t="s">
        <v>26</v>
      </c>
      <c r="J4" s="134" t="s">
        <v>17</v>
      </c>
      <c r="K4" s="134"/>
      <c r="L4" s="134"/>
      <c r="M4" s="134"/>
      <c r="N4" s="135" t="s">
        <v>18</v>
      </c>
      <c r="O4" s="135"/>
      <c r="P4" s="135"/>
      <c r="Q4" s="135"/>
      <c r="R4" s="136" t="s">
        <v>19</v>
      </c>
      <c r="S4" s="136"/>
      <c r="T4" s="136"/>
      <c r="U4" s="137"/>
      <c r="V4" s="152" t="s">
        <v>34</v>
      </c>
      <c r="W4" s="153"/>
      <c r="X4" s="132" t="s">
        <v>28</v>
      </c>
      <c r="Y4" s="132" t="s">
        <v>29</v>
      </c>
      <c r="Z4" s="132" t="s">
        <v>30</v>
      </c>
      <c r="AA4" s="132" t="s">
        <v>31</v>
      </c>
      <c r="AB4" s="132" t="s">
        <v>32</v>
      </c>
      <c r="AC4" s="130" t="s">
        <v>33</v>
      </c>
      <c r="AD4" s="96"/>
      <c r="AE4" s="151" t="s">
        <v>48</v>
      </c>
      <c r="AF4" s="151"/>
      <c r="AG4" s="151"/>
      <c r="AH4" s="119" t="s">
        <v>188</v>
      </c>
      <c r="AI4" s="150" t="s">
        <v>42</v>
      </c>
      <c r="AJ4" s="150"/>
      <c r="AK4" s="150"/>
      <c r="AL4" s="150"/>
      <c r="AM4" s="150"/>
      <c r="AN4" s="150"/>
    </row>
    <row r="5" spans="1:40" ht="25.5" customHeight="1" thickBot="1" x14ac:dyDescent="0.25">
      <c r="A5" s="129"/>
      <c r="B5" s="149"/>
      <c r="C5" s="149"/>
      <c r="D5" s="143"/>
      <c r="E5" s="143"/>
      <c r="F5" s="143"/>
      <c r="G5" s="143"/>
      <c r="H5" s="141"/>
      <c r="I5" s="139"/>
      <c r="J5" s="44" t="s">
        <v>27</v>
      </c>
      <c r="K5" s="45" t="s">
        <v>21</v>
      </c>
      <c r="L5" s="46" t="s">
        <v>22</v>
      </c>
      <c r="M5" s="46" t="s">
        <v>23</v>
      </c>
      <c r="N5" s="47" t="s">
        <v>27</v>
      </c>
      <c r="O5" s="48" t="s">
        <v>21</v>
      </c>
      <c r="P5" s="49" t="s">
        <v>22</v>
      </c>
      <c r="Q5" s="49" t="s">
        <v>23</v>
      </c>
      <c r="R5" s="50" t="s">
        <v>27</v>
      </c>
      <c r="S5" s="51" t="s">
        <v>21</v>
      </c>
      <c r="T5" s="52" t="s">
        <v>22</v>
      </c>
      <c r="U5" s="53" t="s">
        <v>23</v>
      </c>
      <c r="V5" s="54" t="s">
        <v>27</v>
      </c>
      <c r="W5" s="55" t="s">
        <v>21</v>
      </c>
      <c r="X5" s="133"/>
      <c r="Y5" s="133"/>
      <c r="Z5" s="133"/>
      <c r="AA5" s="133"/>
      <c r="AB5" s="133"/>
      <c r="AC5" s="131"/>
      <c r="AD5" s="96"/>
      <c r="AE5" s="62" t="s">
        <v>39</v>
      </c>
      <c r="AF5" s="63" t="s">
        <v>40</v>
      </c>
      <c r="AG5" s="64" t="s">
        <v>41</v>
      </c>
      <c r="AH5" s="120" t="s">
        <v>189</v>
      </c>
      <c r="AI5" s="65" t="s">
        <v>43</v>
      </c>
      <c r="AJ5" s="66" t="s">
        <v>47</v>
      </c>
      <c r="AK5" s="66" t="s">
        <v>44</v>
      </c>
      <c r="AL5" s="66" t="s">
        <v>45</v>
      </c>
      <c r="AM5" s="66" t="s">
        <v>190</v>
      </c>
      <c r="AN5" s="66" t="s">
        <v>46</v>
      </c>
    </row>
    <row r="6" spans="1:40" x14ac:dyDescent="0.2">
      <c r="A6" s="144"/>
      <c r="B6" s="146"/>
      <c r="C6" s="146"/>
      <c r="D6" s="39"/>
      <c r="E6" s="34">
        <f>D6/9</f>
        <v>0</v>
      </c>
      <c r="F6" s="33">
        <f>D6*1.03</f>
        <v>0</v>
      </c>
      <c r="G6" s="36">
        <f>F6/9</f>
        <v>0</v>
      </c>
      <c r="J6" s="20">
        <f t="shared" ref="J6:J7" si="0">ROUND(IF(NOT($K6=0),K6/E6,0),4)</f>
        <v>0</v>
      </c>
      <c r="K6" s="21">
        <f t="shared" ref="K6:K7" si="1">ROUNDDOWN(IF(NOT(_xlfn.ISFORMULA(J6)),$E6*J6,0),2)</f>
        <v>0</v>
      </c>
      <c r="L6" s="15" t="str">
        <f ca="1">IF($H6="","",DATE(YEAR(TODAY()),MONTH(DATEVALUE(J$4&amp;"1")),1))</f>
        <v/>
      </c>
      <c r="M6" s="15" t="str">
        <f ca="1">IF($L6="","",EOMONTH($L6,0))</f>
        <v/>
      </c>
      <c r="N6" s="20">
        <f t="shared" ref="N6:N7" si="2">ROUND(IF(NOT(O6=0),O6/$G6,0),4)</f>
        <v>0</v>
      </c>
      <c r="O6" s="21">
        <f t="shared" ref="O6:O7" si="3">ROUNDDOWN(IF(NOT(_xlfn.ISFORMULA(N6)),$G6*N6,0),2)</f>
        <v>0</v>
      </c>
      <c r="P6" s="15" t="str">
        <f ca="1">IF($H6="","",DATE(YEAR(TODAY()),MONTH(DATEVALUE(N$4&amp;"1")),1))</f>
        <v/>
      </c>
      <c r="Q6" s="15" t="str">
        <f ca="1">IF($P6="","",EOMONTH($P6,0))</f>
        <v/>
      </c>
      <c r="R6" s="20">
        <f t="shared" ref="R6:R9" si="4">ROUND(IF(NOT(S6=0),S6/$G6,0),4)</f>
        <v>0</v>
      </c>
      <c r="S6" s="21">
        <f t="shared" ref="S6:S9" si="5">ROUNDDOWN(IF(NOT(_xlfn.ISFORMULA(R6)),$G6*R6,0),2)</f>
        <v>0</v>
      </c>
      <c r="T6" s="15" t="str">
        <f ca="1">IF($H6="","",DATE(YEAR(TODAY()),MONTH(DATEVALUE(R$4&amp;"1")),1))</f>
        <v/>
      </c>
      <c r="U6" s="15" t="str">
        <f ca="1">IF($T6="","",EOMONTH($T6,0))</f>
        <v/>
      </c>
      <c r="V6" s="16">
        <f>SUM(J6,N6,R6)</f>
        <v>0</v>
      </c>
      <c r="W6" s="17">
        <f>SUM(K6,O6,S6)</f>
        <v>0</v>
      </c>
      <c r="X6" s="18"/>
      <c r="Y6" s="18"/>
      <c r="Z6" s="18"/>
      <c r="AA6" s="18"/>
      <c r="AB6" s="18"/>
      <c r="AC6" s="19"/>
      <c r="AE6" s="6">
        <f>IFERROR(IF(Y6="",(K6*Data!$E$2)+(SUM(O6,S6)*Data!$F$2),(K6*Data!$E$3)+(SUM(O6,S6)*Data!$F$3)),"")</f>
        <v>0</v>
      </c>
      <c r="AG6" s="6">
        <f t="shared" ref="AG6:AG15" si="6">(W6+AE6)*(1+AF6)</f>
        <v>0</v>
      </c>
      <c r="AH6" s="117" t="str">
        <f>IF(LEFT(H6,3)="NIH", W6/$C$2,"")</f>
        <v/>
      </c>
    </row>
    <row r="7" spans="1:40" x14ac:dyDescent="0.2">
      <c r="A7" s="145"/>
      <c r="B7" s="147"/>
      <c r="C7" s="147"/>
      <c r="E7" s="35">
        <f>E6</f>
        <v>0</v>
      </c>
      <c r="G7" s="35">
        <f>G6</f>
        <v>0</v>
      </c>
      <c r="J7" s="20">
        <f t="shared" si="0"/>
        <v>0</v>
      </c>
      <c r="K7" s="21">
        <f t="shared" si="1"/>
        <v>0</v>
      </c>
      <c r="L7" s="22" t="str">
        <f t="shared" ref="L7:L15" ca="1" si="7">IF($H7="","",DATE(YEAR(TODAY()),MONTH(DATEVALUE(J$4&amp;"1")),1))</f>
        <v/>
      </c>
      <c r="M7" s="22" t="str">
        <f t="shared" ref="M7:M15" ca="1" si="8">IF($L7="","",EOMONTH($L7,0))</f>
        <v/>
      </c>
      <c r="N7" s="20">
        <f t="shared" si="2"/>
        <v>0</v>
      </c>
      <c r="O7" s="21">
        <f t="shared" si="3"/>
        <v>0</v>
      </c>
      <c r="P7" s="22" t="str">
        <f t="shared" ref="P7:P15" ca="1" si="9">IF($H7="","",DATE(YEAR(TODAY()),MONTH(DATEVALUE(N$4&amp;"1")),1))</f>
        <v/>
      </c>
      <c r="Q7" s="22" t="str">
        <f t="shared" ref="Q7:Q15" ca="1" si="10">IF($P7="","",EOMONTH($P7,0))</f>
        <v/>
      </c>
      <c r="R7" s="20">
        <f t="shared" si="4"/>
        <v>0</v>
      </c>
      <c r="S7" s="21">
        <f t="shared" si="5"/>
        <v>0</v>
      </c>
      <c r="T7" s="22" t="str">
        <f t="shared" ref="T7:T15" ca="1" si="11">IF($H7="","",DATE(YEAR(TODAY()),MONTH(DATEVALUE(R$4&amp;"1")),1))</f>
        <v/>
      </c>
      <c r="U7" s="22" t="str">
        <f t="shared" ref="U7:U15" ca="1" si="12">IF($T7="","",EOMONTH($T7,0))</f>
        <v/>
      </c>
      <c r="V7" s="23">
        <f t="shared" ref="V7:V15" si="13">SUM(J7,N7,R7)</f>
        <v>0</v>
      </c>
      <c r="W7" s="24">
        <f t="shared" ref="W7:W15" si="14">SUM(K7,O7,S7)</f>
        <v>0</v>
      </c>
      <c r="AC7" s="25"/>
      <c r="AE7" s="6">
        <f>IFERROR(IF(Y7="",(K7*Data!$E$2)+(SUM(O7,S7)*Data!$F$2),(K7*Data!$E$3)+(SUM(O7,S7)*Data!$F$3)),"")</f>
        <v>0</v>
      </c>
      <c r="AG7" s="6">
        <f t="shared" si="6"/>
        <v>0</v>
      </c>
      <c r="AH7" s="117" t="str">
        <f t="shared" ref="AH7:AH15" si="15">IF(LEFT(H7,3)="NIH", W7/$C$2,"")</f>
        <v/>
      </c>
    </row>
    <row r="8" spans="1:40" x14ac:dyDescent="0.2">
      <c r="A8" s="145"/>
      <c r="B8" s="147"/>
      <c r="C8" s="147"/>
      <c r="E8" s="35">
        <f>E6</f>
        <v>0</v>
      </c>
      <c r="G8" s="35">
        <f>G6</f>
        <v>0</v>
      </c>
      <c r="J8" s="20">
        <f t="shared" ref="J8" si="16">ROUND(IF(NOT($K8=0),K8/E8,0),4)</f>
        <v>0</v>
      </c>
      <c r="K8" s="21">
        <f t="shared" ref="K8" si="17">ROUNDDOWN(IF(NOT(_xlfn.ISFORMULA(J8)),$E8*J8,0),2)</f>
        <v>0</v>
      </c>
      <c r="L8" s="22" t="str">
        <f t="shared" ca="1" si="7"/>
        <v/>
      </c>
      <c r="M8" s="22" t="str">
        <f t="shared" ca="1" si="8"/>
        <v/>
      </c>
      <c r="N8" s="20">
        <f t="shared" ref="N8:N9" si="18">ROUND(IF(NOT(O8=0),O8/$G8,0),4)</f>
        <v>0</v>
      </c>
      <c r="O8" s="21">
        <f t="shared" ref="O8:O9" si="19">ROUNDDOWN(IF(NOT(_xlfn.ISFORMULA(N8)),$G8*N8,0),2)</f>
        <v>0</v>
      </c>
      <c r="P8" s="22" t="str">
        <f t="shared" ca="1" si="9"/>
        <v/>
      </c>
      <c r="Q8" s="22" t="str">
        <f t="shared" ca="1" si="10"/>
        <v/>
      </c>
      <c r="R8" s="20">
        <f t="shared" si="4"/>
        <v>0</v>
      </c>
      <c r="S8" s="21">
        <f t="shared" si="5"/>
        <v>0</v>
      </c>
      <c r="T8" s="22" t="str">
        <f t="shared" ca="1" si="11"/>
        <v/>
      </c>
      <c r="U8" s="22" t="str">
        <f t="shared" ca="1" si="12"/>
        <v/>
      </c>
      <c r="V8" s="23">
        <f t="shared" si="13"/>
        <v>0</v>
      </c>
      <c r="W8" s="24">
        <f t="shared" si="14"/>
        <v>0</v>
      </c>
      <c r="AC8" s="25"/>
      <c r="AE8" s="6">
        <f>IFERROR(IF(Y8="",(K8*Data!$E$2)+(SUM(O8,S8)*Data!$F$2),(K8*Data!$E$3)+(SUM(O8,S8)*Data!$F$3)),"")</f>
        <v>0</v>
      </c>
      <c r="AG8" s="6">
        <f t="shared" si="6"/>
        <v>0</v>
      </c>
      <c r="AH8" s="117" t="str">
        <f t="shared" si="15"/>
        <v/>
      </c>
    </row>
    <row r="9" spans="1:40" x14ac:dyDescent="0.2">
      <c r="A9" s="145"/>
      <c r="B9" s="147"/>
      <c r="C9" s="147"/>
      <c r="E9" s="35">
        <f>E6</f>
        <v>0</v>
      </c>
      <c r="G9" s="35">
        <f>G6</f>
        <v>0</v>
      </c>
      <c r="J9" s="20">
        <f t="shared" ref="J9:J15" si="20">ROUND(IF(NOT($K9=0),K9/E9,0),4)</f>
        <v>0</v>
      </c>
      <c r="K9" s="21">
        <f>ROUNDDOWN(IF(NOT(_xlfn.ISFORMULA(J9)),$E9*J9,0),2)</f>
        <v>0</v>
      </c>
      <c r="L9" s="22" t="str">
        <f t="shared" ca="1" si="7"/>
        <v/>
      </c>
      <c r="M9" s="22" t="str">
        <f t="shared" ca="1" si="8"/>
        <v/>
      </c>
      <c r="N9" s="20">
        <f t="shared" si="18"/>
        <v>0</v>
      </c>
      <c r="O9" s="21">
        <f t="shared" si="19"/>
        <v>0</v>
      </c>
      <c r="P9" s="22" t="str">
        <f t="shared" ca="1" si="9"/>
        <v/>
      </c>
      <c r="Q9" s="22" t="str">
        <f t="shared" ca="1" si="10"/>
        <v/>
      </c>
      <c r="R9" s="20">
        <f t="shared" si="4"/>
        <v>0</v>
      </c>
      <c r="S9" s="21">
        <f t="shared" si="5"/>
        <v>0</v>
      </c>
      <c r="T9" s="22" t="str">
        <f t="shared" ca="1" si="11"/>
        <v/>
      </c>
      <c r="U9" s="22" t="str">
        <f t="shared" ca="1" si="12"/>
        <v/>
      </c>
      <c r="V9" s="23">
        <f t="shared" si="13"/>
        <v>0</v>
      </c>
      <c r="W9" s="24">
        <f t="shared" si="14"/>
        <v>0</v>
      </c>
      <c r="AC9" s="25"/>
      <c r="AE9" s="6">
        <f>IFERROR(IF(Y9="",(K9*Data!$E$2)+(SUM(O9,S9)*Data!$F$2),(K9*Data!$E$3)+(SUM(O9,S9)*Data!$F$3)),"")</f>
        <v>0</v>
      </c>
      <c r="AG9" s="6">
        <f t="shared" si="6"/>
        <v>0</v>
      </c>
      <c r="AH9" s="117" t="str">
        <f t="shared" si="15"/>
        <v/>
      </c>
    </row>
    <row r="10" spans="1:40" x14ac:dyDescent="0.2">
      <c r="A10" s="145"/>
      <c r="B10" s="147"/>
      <c r="C10" s="147"/>
      <c r="E10" s="35">
        <f>E6</f>
        <v>0</v>
      </c>
      <c r="G10" s="35">
        <f>G6</f>
        <v>0</v>
      </c>
      <c r="J10" s="20">
        <f t="shared" si="20"/>
        <v>0</v>
      </c>
      <c r="K10" s="21">
        <f t="shared" ref="K10:K26" si="21">ROUNDDOWN(IF(NOT(_xlfn.ISFORMULA(J10)),$E10*J10,0),2)</f>
        <v>0</v>
      </c>
      <c r="L10" s="22" t="str">
        <f t="shared" ca="1" si="7"/>
        <v/>
      </c>
      <c r="M10" s="22" t="str">
        <f t="shared" ca="1" si="8"/>
        <v/>
      </c>
      <c r="N10" s="20">
        <f t="shared" ref="N10:N26" si="22">ROUND(IF(NOT(O10=0),O10/$G10,0),4)</f>
        <v>0</v>
      </c>
      <c r="O10" s="21">
        <f t="shared" ref="O10:O15" si="23">ROUNDDOWN(IF(NOT(_xlfn.ISFORMULA(N10)),$G10*N10,0),2)</f>
        <v>0</v>
      </c>
      <c r="P10" s="22" t="str">
        <f t="shared" ca="1" si="9"/>
        <v/>
      </c>
      <c r="Q10" s="22" t="str">
        <f t="shared" ca="1" si="10"/>
        <v/>
      </c>
      <c r="R10" s="20">
        <f t="shared" ref="R10:R15" si="24">ROUND(IF(NOT(S10=0),S10/$G10,0),4)</f>
        <v>0</v>
      </c>
      <c r="S10" s="21">
        <f t="shared" ref="S10:S15" si="25">ROUNDDOWN(IF(NOT(_xlfn.ISFORMULA(R10)),$G10*R10,0),2)</f>
        <v>0</v>
      </c>
      <c r="T10" s="22" t="str">
        <f t="shared" ca="1" si="11"/>
        <v/>
      </c>
      <c r="U10" s="22" t="str">
        <f t="shared" ca="1" si="12"/>
        <v/>
      </c>
      <c r="V10" s="23">
        <f t="shared" si="13"/>
        <v>0</v>
      </c>
      <c r="W10" s="24">
        <f t="shared" si="14"/>
        <v>0</v>
      </c>
      <c r="AC10" s="25"/>
      <c r="AE10" s="6">
        <f>IFERROR(IF(Y10="",(K10*Data!$E$2)+(SUM(O10,S10)*Data!$F$2),(K10*Data!$E$3)+(SUM(O10,S10)*Data!$F$3)),"")</f>
        <v>0</v>
      </c>
      <c r="AG10" s="6">
        <f t="shared" si="6"/>
        <v>0</v>
      </c>
      <c r="AH10" s="117" t="str">
        <f t="shared" si="15"/>
        <v/>
      </c>
    </row>
    <row r="11" spans="1:40" x14ac:dyDescent="0.2">
      <c r="A11" s="145"/>
      <c r="B11" s="147"/>
      <c r="C11" s="147"/>
      <c r="E11" s="35">
        <f>E6</f>
        <v>0</v>
      </c>
      <c r="G11" s="35">
        <f>G6</f>
        <v>0</v>
      </c>
      <c r="J11" s="20">
        <f t="shared" si="20"/>
        <v>0</v>
      </c>
      <c r="K11" s="21">
        <f t="shared" si="21"/>
        <v>0</v>
      </c>
      <c r="L11" s="22" t="str">
        <f t="shared" ca="1" si="7"/>
        <v/>
      </c>
      <c r="M11" s="22" t="str">
        <f t="shared" ca="1" si="8"/>
        <v/>
      </c>
      <c r="N11" s="20">
        <f t="shared" si="22"/>
        <v>0</v>
      </c>
      <c r="O11" s="21">
        <f t="shared" si="23"/>
        <v>0</v>
      </c>
      <c r="P11" s="22" t="str">
        <f t="shared" ca="1" si="9"/>
        <v/>
      </c>
      <c r="Q11" s="22" t="str">
        <f t="shared" ca="1" si="10"/>
        <v/>
      </c>
      <c r="R11" s="20">
        <f t="shared" si="24"/>
        <v>0</v>
      </c>
      <c r="S11" s="21">
        <f t="shared" si="25"/>
        <v>0</v>
      </c>
      <c r="T11" s="22" t="str">
        <f t="shared" ca="1" si="11"/>
        <v/>
      </c>
      <c r="U11" s="22" t="str">
        <f t="shared" ca="1" si="12"/>
        <v/>
      </c>
      <c r="V11" s="23">
        <f t="shared" si="13"/>
        <v>0</v>
      </c>
      <c r="W11" s="24">
        <f t="shared" si="14"/>
        <v>0</v>
      </c>
      <c r="AC11" s="25"/>
      <c r="AE11" s="6">
        <f>IFERROR(IF(Y11="",(K11*Data!$E$2)+(SUM(O11,S11)*Data!$F$2),(K11*Data!$E$3)+(SUM(O11,S11)*Data!$F$3)),"")</f>
        <v>0</v>
      </c>
      <c r="AG11" s="6">
        <f t="shared" si="6"/>
        <v>0</v>
      </c>
      <c r="AH11" s="117" t="str">
        <f t="shared" si="15"/>
        <v/>
      </c>
    </row>
    <row r="12" spans="1:40" x14ac:dyDescent="0.2">
      <c r="A12" s="145"/>
      <c r="B12" s="147"/>
      <c r="C12" s="147"/>
      <c r="E12" s="35">
        <f>E6</f>
        <v>0</v>
      </c>
      <c r="G12" s="35">
        <f>G6</f>
        <v>0</v>
      </c>
      <c r="J12" s="20">
        <f t="shared" si="20"/>
        <v>0</v>
      </c>
      <c r="K12" s="21">
        <f t="shared" si="21"/>
        <v>0</v>
      </c>
      <c r="L12" s="22" t="str">
        <f t="shared" ca="1" si="7"/>
        <v/>
      </c>
      <c r="M12" s="22" t="str">
        <f t="shared" ca="1" si="8"/>
        <v/>
      </c>
      <c r="N12" s="20">
        <f t="shared" si="22"/>
        <v>0</v>
      </c>
      <c r="O12" s="21">
        <f t="shared" si="23"/>
        <v>0</v>
      </c>
      <c r="P12" s="22" t="str">
        <f t="shared" ca="1" si="9"/>
        <v/>
      </c>
      <c r="Q12" s="22" t="str">
        <f t="shared" ca="1" si="10"/>
        <v/>
      </c>
      <c r="R12" s="20">
        <f t="shared" si="24"/>
        <v>0</v>
      </c>
      <c r="S12" s="21">
        <f t="shared" si="25"/>
        <v>0</v>
      </c>
      <c r="T12" s="22" t="str">
        <f t="shared" ca="1" si="11"/>
        <v/>
      </c>
      <c r="U12" s="22" t="str">
        <f t="shared" ca="1" si="12"/>
        <v/>
      </c>
      <c r="V12" s="23">
        <f t="shared" si="13"/>
        <v>0</v>
      </c>
      <c r="W12" s="24">
        <f t="shared" si="14"/>
        <v>0</v>
      </c>
      <c r="AC12" s="25"/>
      <c r="AE12" s="6">
        <f>IFERROR(IF(Y12="",(K12*Data!$E$2)+(SUM(O12,S12)*Data!$F$2),(K12*Data!$E$3)+(SUM(O12,S12)*Data!$F$3)),"")</f>
        <v>0</v>
      </c>
      <c r="AG12" s="6">
        <f t="shared" si="6"/>
        <v>0</v>
      </c>
      <c r="AH12" s="117" t="str">
        <f t="shared" si="15"/>
        <v/>
      </c>
    </row>
    <row r="13" spans="1:40" x14ac:dyDescent="0.2">
      <c r="A13" s="145"/>
      <c r="B13" s="147"/>
      <c r="C13" s="147"/>
      <c r="E13" s="35">
        <f>E6</f>
        <v>0</v>
      </c>
      <c r="G13" s="35">
        <f>G6</f>
        <v>0</v>
      </c>
      <c r="J13" s="20">
        <f t="shared" si="20"/>
        <v>0</v>
      </c>
      <c r="K13" s="21">
        <f t="shared" si="21"/>
        <v>0</v>
      </c>
      <c r="L13" s="22" t="str">
        <f t="shared" ca="1" si="7"/>
        <v/>
      </c>
      <c r="M13" s="22" t="str">
        <f t="shared" ca="1" si="8"/>
        <v/>
      </c>
      <c r="N13" s="20">
        <f t="shared" si="22"/>
        <v>0</v>
      </c>
      <c r="O13" s="21">
        <f t="shared" si="23"/>
        <v>0</v>
      </c>
      <c r="P13" s="22" t="str">
        <f t="shared" ca="1" si="9"/>
        <v/>
      </c>
      <c r="Q13" s="22" t="str">
        <f t="shared" ca="1" si="10"/>
        <v/>
      </c>
      <c r="R13" s="20">
        <f t="shared" si="24"/>
        <v>0</v>
      </c>
      <c r="S13" s="21">
        <f t="shared" si="25"/>
        <v>0</v>
      </c>
      <c r="T13" s="22" t="str">
        <f t="shared" ca="1" si="11"/>
        <v/>
      </c>
      <c r="U13" s="22" t="str">
        <f t="shared" ca="1" si="12"/>
        <v/>
      </c>
      <c r="V13" s="23">
        <f t="shared" si="13"/>
        <v>0</v>
      </c>
      <c r="W13" s="24">
        <f t="shared" si="14"/>
        <v>0</v>
      </c>
      <c r="AC13" s="25"/>
      <c r="AE13" s="6">
        <f>IFERROR(IF(Y13="",(K13*Data!$E$2)+(SUM(O13,S13)*Data!$F$2),(K13*Data!$E$3)+(SUM(O13,S13)*Data!$F$3)),"")</f>
        <v>0</v>
      </c>
      <c r="AG13" s="6">
        <f t="shared" si="6"/>
        <v>0</v>
      </c>
      <c r="AH13" s="117" t="str">
        <f t="shared" si="15"/>
        <v/>
      </c>
    </row>
    <row r="14" spans="1:40" x14ac:dyDescent="0.2">
      <c r="A14" s="145"/>
      <c r="B14" s="147"/>
      <c r="C14" s="147"/>
      <c r="E14" s="35">
        <f>E6</f>
        <v>0</v>
      </c>
      <c r="G14" s="35">
        <f>G6</f>
        <v>0</v>
      </c>
      <c r="J14" s="20">
        <f t="shared" si="20"/>
        <v>0</v>
      </c>
      <c r="K14" s="21">
        <f t="shared" si="21"/>
        <v>0</v>
      </c>
      <c r="L14" s="22" t="str">
        <f t="shared" ca="1" si="7"/>
        <v/>
      </c>
      <c r="M14" s="22" t="str">
        <f t="shared" ca="1" si="8"/>
        <v/>
      </c>
      <c r="N14" s="20">
        <f t="shared" si="22"/>
        <v>0</v>
      </c>
      <c r="O14" s="21">
        <f t="shared" si="23"/>
        <v>0</v>
      </c>
      <c r="P14" s="22" t="str">
        <f t="shared" ca="1" si="9"/>
        <v/>
      </c>
      <c r="Q14" s="22" t="str">
        <f t="shared" ca="1" si="10"/>
        <v/>
      </c>
      <c r="R14" s="20">
        <f t="shared" si="24"/>
        <v>0</v>
      </c>
      <c r="S14" s="21">
        <f t="shared" si="25"/>
        <v>0</v>
      </c>
      <c r="T14" s="22" t="str">
        <f t="shared" ca="1" si="11"/>
        <v/>
      </c>
      <c r="U14" s="22" t="str">
        <f t="shared" ca="1" si="12"/>
        <v/>
      </c>
      <c r="V14" s="23">
        <f t="shared" si="13"/>
        <v>0</v>
      </c>
      <c r="W14" s="24">
        <f t="shared" si="14"/>
        <v>0</v>
      </c>
      <c r="AC14" s="25"/>
      <c r="AE14" s="6">
        <f>IFERROR(IF(Y14="",(K14*Data!$E$2)+(SUM(O14,S14)*Data!$F$2),(K14*Data!$E$3)+(SUM(O14,S14)*Data!$F$3)),"")</f>
        <v>0</v>
      </c>
      <c r="AG14" s="6">
        <f t="shared" si="6"/>
        <v>0</v>
      </c>
      <c r="AH14" s="117" t="str">
        <f t="shared" si="15"/>
        <v/>
      </c>
    </row>
    <row r="15" spans="1:40" x14ac:dyDescent="0.2">
      <c r="A15" s="145"/>
      <c r="B15" s="147"/>
      <c r="C15" s="147"/>
      <c r="E15" s="35">
        <f>E6</f>
        <v>0</v>
      </c>
      <c r="G15" s="35">
        <f>G6</f>
        <v>0</v>
      </c>
      <c r="J15" s="20">
        <f t="shared" si="20"/>
        <v>0</v>
      </c>
      <c r="K15" s="21">
        <f t="shared" si="21"/>
        <v>0</v>
      </c>
      <c r="L15" s="22" t="str">
        <f t="shared" ca="1" si="7"/>
        <v/>
      </c>
      <c r="M15" s="22" t="str">
        <f t="shared" ca="1" si="8"/>
        <v/>
      </c>
      <c r="N15" s="20">
        <f t="shared" si="22"/>
        <v>0</v>
      </c>
      <c r="O15" s="21">
        <f t="shared" si="23"/>
        <v>0</v>
      </c>
      <c r="P15" s="22" t="str">
        <f t="shared" ca="1" si="9"/>
        <v/>
      </c>
      <c r="Q15" s="22" t="str">
        <f t="shared" ca="1" si="10"/>
        <v/>
      </c>
      <c r="R15" s="20">
        <f t="shared" si="24"/>
        <v>0</v>
      </c>
      <c r="S15" s="21">
        <f t="shared" si="25"/>
        <v>0</v>
      </c>
      <c r="T15" s="22" t="str">
        <f t="shared" ca="1" si="11"/>
        <v/>
      </c>
      <c r="U15" s="22" t="str">
        <f t="shared" ca="1" si="12"/>
        <v/>
      </c>
      <c r="V15" s="23">
        <f t="shared" si="13"/>
        <v>0</v>
      </c>
      <c r="W15" s="24">
        <f t="shared" si="14"/>
        <v>0</v>
      </c>
      <c r="AC15" s="25"/>
      <c r="AE15" s="6">
        <f>IFERROR(IF(Y15="",(K15*Data!$E$2)+(SUM(O15,S15)*Data!$F$2),(K15*Data!$E$3)+(SUM(O15,S15)*Data!$F$3)),"")</f>
        <v>0</v>
      </c>
      <c r="AG15" s="6">
        <f t="shared" si="6"/>
        <v>0</v>
      </c>
      <c r="AH15" s="117" t="str">
        <f t="shared" si="15"/>
        <v/>
      </c>
    </row>
    <row r="16" spans="1:40" s="12" customFormat="1" ht="13.5" thickBot="1" x14ac:dyDescent="0.25">
      <c r="A16" s="32"/>
      <c r="B16" s="28"/>
      <c r="C16" s="28"/>
      <c r="D16" s="26"/>
      <c r="E16" s="27"/>
      <c r="F16" s="26"/>
      <c r="G16" s="27"/>
      <c r="H16" s="28"/>
      <c r="I16" s="28"/>
      <c r="J16" s="89">
        <f>SUM(J6:J15)</f>
        <v>0</v>
      </c>
      <c r="K16" s="90">
        <f>SUM(K6:K15)</f>
        <v>0</v>
      </c>
      <c r="L16" s="103" t="str">
        <f>IF((SUMIF($H6:$H15,"=NIH sponsored awards",K6:K15)/$C$2)&gt;1,"ERROR reduce NIH below 19,000","")</f>
        <v/>
      </c>
      <c r="M16" s="29"/>
      <c r="N16" s="91">
        <f>SUM(N6:N15)</f>
        <v>0</v>
      </c>
      <c r="O16" s="92">
        <f>SUM(O6:O15)</f>
        <v>0</v>
      </c>
      <c r="P16" s="103" t="str">
        <f>IF((SUMIF($H6:$H15,"=NIH sponsored awards",O6:O15)/$C$2)&gt;1,"ERROR reduce NIH below 19,000","")</f>
        <v/>
      </c>
      <c r="Q16" s="29"/>
      <c r="R16" s="93">
        <f>SUM(R6:R15)</f>
        <v>0</v>
      </c>
      <c r="S16" s="94">
        <f>SUM(S6:S15)</f>
        <v>0</v>
      </c>
      <c r="T16" s="103" t="str">
        <f>IF((SUMIF($H6:$H15,"=NIH sponsored awards",S6:S15)/$C$2)&gt;1,"ERROR reduce NIH below 19,000","")</f>
        <v/>
      </c>
      <c r="U16" s="29"/>
      <c r="V16" s="30">
        <f>SUM(J16,N16,R16)</f>
        <v>0</v>
      </c>
      <c r="W16" s="26">
        <f>SUM(K16,O16,S16)</f>
        <v>0</v>
      </c>
      <c r="X16" s="28"/>
      <c r="Y16" s="28"/>
      <c r="Z16" s="28"/>
      <c r="AA16" s="28"/>
      <c r="AB16" s="28"/>
      <c r="AC16" s="31"/>
      <c r="AD16" s="100"/>
      <c r="AE16" s="98">
        <f>SUM(AE6:AE15)</f>
        <v>0</v>
      </c>
      <c r="AF16" s="98"/>
      <c r="AG16" s="98">
        <f>SUM(AG6:AG15)</f>
        <v>0</v>
      </c>
      <c r="AH16" s="118">
        <f>SUM(AH6:AH15)</f>
        <v>0</v>
      </c>
      <c r="AI16" s="97"/>
      <c r="AJ16" s="97"/>
      <c r="AK16" s="97"/>
      <c r="AL16" s="97"/>
      <c r="AM16" s="97"/>
      <c r="AN16" s="97"/>
    </row>
    <row r="17" spans="1:40" x14ac:dyDescent="0.2">
      <c r="A17" s="122"/>
      <c r="B17" s="125"/>
      <c r="C17" s="125"/>
      <c r="D17" s="39"/>
      <c r="E17" s="34">
        <f>D17/9</f>
        <v>0</v>
      </c>
      <c r="F17" s="33">
        <f>D17*1.03</f>
        <v>0</v>
      </c>
      <c r="G17" s="36">
        <f>F17/9</f>
        <v>0</v>
      </c>
      <c r="I17" s="18"/>
      <c r="J17" s="42">
        <f t="shared" ref="J17:J18" si="26">ROUND(IF(NOT($K17=0),K17/E17,0),4)</f>
        <v>0</v>
      </c>
      <c r="K17" s="43">
        <f t="shared" ref="K17:K18" si="27">ROUNDDOWN(IF(NOT(_xlfn.ISFORMULA(J17)),$E17*J17,0),2)</f>
        <v>0</v>
      </c>
      <c r="L17" s="15" t="str">
        <f ca="1">IF($H17="","",DATE(YEAR(TODAY()),MONTH(DATEVALUE(J$4&amp;"1")),1))</f>
        <v/>
      </c>
      <c r="M17" s="15" t="str">
        <f ca="1">IF($L17="","",EOMONTH($L17,0))</f>
        <v/>
      </c>
      <c r="N17" s="40">
        <f t="shared" si="22"/>
        <v>0</v>
      </c>
      <c r="O17" s="41">
        <f t="shared" ref="O17:O18" si="28">ROUNDDOWN(IF(NOT(_xlfn.ISFORMULA(N17)),$G17*N17,0),2)</f>
        <v>0</v>
      </c>
      <c r="P17" s="15" t="str">
        <f ca="1">IF($H17="","",DATE(YEAR(TODAY()),MONTH(DATEVALUE(N$4&amp;"1")),1))</f>
        <v/>
      </c>
      <c r="Q17" s="15" t="str">
        <f ca="1">IF($P17="","",EOMONTH($P17,0))</f>
        <v/>
      </c>
      <c r="R17" s="40">
        <f>ROUND(IF(NOT(S17=0),S17/$G17,0),4)</f>
        <v>0</v>
      </c>
      <c r="S17" s="41">
        <f>ROUNDDOWN(IF(NOT(_xlfn.ISFORMULA(R17)),$G17*R17,0),2)</f>
        <v>0</v>
      </c>
      <c r="T17" s="15" t="str">
        <f ca="1">IF($H17="","",DATE(YEAR(TODAY()),MONTH(DATEVALUE(R$4&amp;"1")),1))</f>
        <v/>
      </c>
      <c r="U17" s="15" t="str">
        <f ca="1">IF($T17="","",EOMONTH($T17,0))</f>
        <v/>
      </c>
      <c r="V17" s="16">
        <f>SUM(J17,N17,R17)</f>
        <v>0</v>
      </c>
      <c r="W17" s="17">
        <f>SUM(K17,O17,S17)</f>
        <v>0</v>
      </c>
      <c r="X17" s="18"/>
      <c r="Y17" s="18"/>
      <c r="Z17" s="18"/>
      <c r="AA17" s="18"/>
      <c r="AB17" s="18"/>
      <c r="AC17" s="19"/>
      <c r="AE17" s="6">
        <f>IFERROR(IF(Y17="",(K17*Data!$E$2)+(SUM(O17,S17)*Data!$F$2),(K17*Data!$E$3)+(SUM(O17,S17)*Data!$F$3)),"")</f>
        <v>0</v>
      </c>
      <c r="AG17" s="6">
        <f t="shared" ref="AG17:AG26" si="29">(W17+AE17)*(1+AF17)</f>
        <v>0</v>
      </c>
      <c r="AH17" s="117" t="str">
        <f>IF(LEFT(H17,3)="NIH", W17/$C$2,"")</f>
        <v/>
      </c>
    </row>
    <row r="18" spans="1:40" x14ac:dyDescent="0.2">
      <c r="A18" s="123"/>
      <c r="B18" s="126"/>
      <c r="C18" s="126"/>
      <c r="E18" s="35">
        <f>E17</f>
        <v>0</v>
      </c>
      <c r="G18" s="35">
        <f>G17</f>
        <v>0</v>
      </c>
      <c r="J18" s="42">
        <f t="shared" si="26"/>
        <v>0</v>
      </c>
      <c r="K18" s="43">
        <f t="shared" si="27"/>
        <v>0</v>
      </c>
      <c r="L18" s="22" t="str">
        <f t="shared" ref="L18:L26" ca="1" si="30">IF($H18="","",DATE(YEAR(TODAY()),MONTH(DATEVALUE(J$4&amp;"1")),1))</f>
        <v/>
      </c>
      <c r="M18" s="22" t="str">
        <f t="shared" ref="M18:M26" ca="1" si="31">IF($L18="","",EOMONTH($L18,0))</f>
        <v/>
      </c>
      <c r="N18" s="42">
        <f t="shared" si="22"/>
        <v>0</v>
      </c>
      <c r="O18" s="43">
        <f t="shared" si="28"/>
        <v>0</v>
      </c>
      <c r="P18" s="22" t="str">
        <f t="shared" ref="P18:P26" ca="1" si="32">IF($H18="","",DATE(YEAR(TODAY()),MONTH(DATEVALUE(N$4&amp;"1")),1))</f>
        <v/>
      </c>
      <c r="Q18" s="22" t="str">
        <f t="shared" ref="Q18:Q26" ca="1" si="33">IF($P18="","",EOMONTH($P18,0))</f>
        <v/>
      </c>
      <c r="R18" s="42">
        <f t="shared" ref="R18:R26" si="34">ROUND(IF(NOT(S18=0),S18/$G18,0),4)</f>
        <v>0</v>
      </c>
      <c r="S18" s="43">
        <f t="shared" ref="S18:S26" si="35">ROUNDDOWN(IF(NOT(_xlfn.ISFORMULA(R18)),$G18*R18,0),2)</f>
        <v>0</v>
      </c>
      <c r="T18" s="22" t="str">
        <f t="shared" ref="T18:T26" ca="1" si="36">IF($H18="","",DATE(YEAR(TODAY()),MONTH(DATEVALUE(R$4&amp;"1")),1))</f>
        <v/>
      </c>
      <c r="U18" s="22" t="str">
        <f t="shared" ref="U18:U26" ca="1" si="37">IF($T18="","",EOMONTH($T18,0))</f>
        <v/>
      </c>
      <c r="V18" s="23">
        <f t="shared" ref="V18:V26" si="38">SUM(J18,N18,R18)</f>
        <v>0</v>
      </c>
      <c r="W18" s="24">
        <f t="shared" ref="W18:W26" si="39">SUM(K18,O18,S18)</f>
        <v>0</v>
      </c>
      <c r="AC18" s="25"/>
      <c r="AE18" s="6">
        <f>IFERROR(IF(Y18="",(K18*Data!$E$2)+(SUM(O18,S18)*Data!$F$2),(K18*Data!$E$3)+(SUM(O18,S18)*Data!$F$3)),"")</f>
        <v>0</v>
      </c>
      <c r="AG18" s="6">
        <f t="shared" si="29"/>
        <v>0</v>
      </c>
      <c r="AH18" s="117" t="str">
        <f t="shared" ref="AH18:AH26" si="40">IF(LEFT(H18,3)="NIH", W18/$C$2,"")</f>
        <v/>
      </c>
    </row>
    <row r="19" spans="1:40" x14ac:dyDescent="0.2">
      <c r="A19" s="123"/>
      <c r="B19" s="126"/>
      <c r="C19" s="126"/>
      <c r="E19" s="35">
        <f>E17</f>
        <v>0</v>
      </c>
      <c r="G19" s="35">
        <f>G17</f>
        <v>0</v>
      </c>
      <c r="J19" s="42">
        <f t="shared" ref="J19" si="41">ROUND(IF(NOT($K19=0),K19/E19,0),4)</f>
        <v>0</v>
      </c>
      <c r="K19" s="43">
        <f t="shared" si="21"/>
        <v>0</v>
      </c>
      <c r="L19" s="22" t="str">
        <f t="shared" ca="1" si="30"/>
        <v/>
      </c>
      <c r="M19" s="22" t="str">
        <f t="shared" ca="1" si="31"/>
        <v/>
      </c>
      <c r="N19" s="42">
        <f t="shared" si="22"/>
        <v>0</v>
      </c>
      <c r="O19" s="43">
        <f>ROUNDDOWN(IF(NOT(_xlfn.ISFORMULA(N19)),$G19*N19,0),2)</f>
        <v>0</v>
      </c>
      <c r="P19" s="22" t="str">
        <f t="shared" ca="1" si="32"/>
        <v/>
      </c>
      <c r="Q19" s="22" t="str">
        <f t="shared" ca="1" si="33"/>
        <v/>
      </c>
      <c r="R19" s="42">
        <f t="shared" si="34"/>
        <v>0</v>
      </c>
      <c r="S19" s="43">
        <f t="shared" si="35"/>
        <v>0</v>
      </c>
      <c r="T19" s="22" t="str">
        <f t="shared" ca="1" si="36"/>
        <v/>
      </c>
      <c r="U19" s="22" t="str">
        <f t="shared" ca="1" si="37"/>
        <v/>
      </c>
      <c r="V19" s="23">
        <f t="shared" si="38"/>
        <v>0</v>
      </c>
      <c r="W19" s="24">
        <f t="shared" si="39"/>
        <v>0</v>
      </c>
      <c r="AC19" s="25"/>
      <c r="AE19" s="6">
        <f>IFERROR(IF(Y19="",(K19*Data!$E$2)+(SUM(O19,S19)*Data!$F$2),(K19*Data!$E$3)+(SUM(O19,S19)*Data!$F$3)),"")</f>
        <v>0</v>
      </c>
      <c r="AG19" s="6">
        <f t="shared" si="29"/>
        <v>0</v>
      </c>
      <c r="AH19" s="117" t="str">
        <f t="shared" si="40"/>
        <v/>
      </c>
    </row>
    <row r="20" spans="1:40" x14ac:dyDescent="0.2">
      <c r="A20" s="123"/>
      <c r="B20" s="126"/>
      <c r="C20" s="126"/>
      <c r="E20" s="35">
        <f>E17</f>
        <v>0</v>
      </c>
      <c r="G20" s="35">
        <f>G17</f>
        <v>0</v>
      </c>
      <c r="J20" s="42">
        <f t="shared" ref="J20:J26" si="42">ROUND(IF(NOT($K20=0),K20/E20,0),4)</f>
        <v>0</v>
      </c>
      <c r="K20" s="43">
        <f>ROUNDDOWN(IF(NOT(_xlfn.ISFORMULA(J20)),$E20*J20,0),2)</f>
        <v>0</v>
      </c>
      <c r="L20" s="22" t="str">
        <f t="shared" ca="1" si="30"/>
        <v/>
      </c>
      <c r="M20" s="22" t="str">
        <f t="shared" ca="1" si="31"/>
        <v/>
      </c>
      <c r="N20" s="42">
        <f t="shared" si="22"/>
        <v>0</v>
      </c>
      <c r="O20" s="43">
        <f t="shared" ref="O20:O26" si="43">ROUNDDOWN(IF(NOT(_xlfn.ISFORMULA(N20)),$G20*N20,0),2)</f>
        <v>0</v>
      </c>
      <c r="P20" s="22" t="str">
        <f t="shared" ca="1" si="32"/>
        <v/>
      </c>
      <c r="Q20" s="22" t="str">
        <f t="shared" ca="1" si="33"/>
        <v/>
      </c>
      <c r="R20" s="42">
        <f t="shared" si="34"/>
        <v>0</v>
      </c>
      <c r="S20" s="43">
        <f t="shared" si="35"/>
        <v>0</v>
      </c>
      <c r="T20" s="22" t="str">
        <f t="shared" ca="1" si="36"/>
        <v/>
      </c>
      <c r="U20" s="22" t="str">
        <f t="shared" ca="1" si="37"/>
        <v/>
      </c>
      <c r="V20" s="23">
        <f t="shared" si="38"/>
        <v>0</v>
      </c>
      <c r="W20" s="24">
        <f t="shared" si="39"/>
        <v>0</v>
      </c>
      <c r="AC20" s="25"/>
      <c r="AE20" s="6">
        <f>IFERROR(IF(Y20="",(K20*Data!$E$2)+(SUM(O20,S20)*Data!$F$2),(K20*Data!$E$3)+(SUM(O20,S20)*Data!$F$3)),"")</f>
        <v>0</v>
      </c>
      <c r="AG20" s="6">
        <f t="shared" si="29"/>
        <v>0</v>
      </c>
      <c r="AH20" s="117" t="str">
        <f t="shared" si="40"/>
        <v/>
      </c>
    </row>
    <row r="21" spans="1:40" x14ac:dyDescent="0.2">
      <c r="A21" s="123"/>
      <c r="B21" s="126"/>
      <c r="C21" s="126"/>
      <c r="E21" s="35">
        <f>E17</f>
        <v>0</v>
      </c>
      <c r="G21" s="35">
        <f>G17</f>
        <v>0</v>
      </c>
      <c r="J21" s="42">
        <f t="shared" si="42"/>
        <v>0</v>
      </c>
      <c r="K21" s="43">
        <f t="shared" si="21"/>
        <v>0</v>
      </c>
      <c r="L21" s="22" t="str">
        <f t="shared" ca="1" si="30"/>
        <v/>
      </c>
      <c r="M21" s="22" t="str">
        <f t="shared" ca="1" si="31"/>
        <v/>
      </c>
      <c r="N21" s="42">
        <f t="shared" si="22"/>
        <v>0</v>
      </c>
      <c r="O21" s="43">
        <f t="shared" si="43"/>
        <v>0</v>
      </c>
      <c r="P21" s="22" t="str">
        <f t="shared" ca="1" si="32"/>
        <v/>
      </c>
      <c r="Q21" s="22" t="str">
        <f t="shared" ca="1" si="33"/>
        <v/>
      </c>
      <c r="R21" s="42">
        <f t="shared" si="34"/>
        <v>0</v>
      </c>
      <c r="S21" s="43">
        <f t="shared" si="35"/>
        <v>0</v>
      </c>
      <c r="T21" s="22" t="str">
        <f t="shared" ca="1" si="36"/>
        <v/>
      </c>
      <c r="U21" s="22" t="str">
        <f t="shared" ca="1" si="37"/>
        <v/>
      </c>
      <c r="V21" s="23">
        <f t="shared" si="38"/>
        <v>0</v>
      </c>
      <c r="W21" s="24">
        <f t="shared" si="39"/>
        <v>0</v>
      </c>
      <c r="AC21" s="25"/>
      <c r="AE21" s="6">
        <f>IFERROR(IF(Y21="",(K21*Data!$E$2)+(SUM(O21,S21)*Data!$F$2),(K21*Data!$E$3)+(SUM(O21,S21)*Data!$F$3)),"")</f>
        <v>0</v>
      </c>
      <c r="AG21" s="6">
        <f t="shared" si="29"/>
        <v>0</v>
      </c>
      <c r="AH21" s="117" t="str">
        <f t="shared" si="40"/>
        <v/>
      </c>
    </row>
    <row r="22" spans="1:40" x14ac:dyDescent="0.2">
      <c r="A22" s="123"/>
      <c r="B22" s="126"/>
      <c r="C22" s="126"/>
      <c r="E22" s="35">
        <f>E17</f>
        <v>0</v>
      </c>
      <c r="G22" s="35">
        <f>G17</f>
        <v>0</v>
      </c>
      <c r="J22" s="42">
        <f t="shared" si="42"/>
        <v>0</v>
      </c>
      <c r="K22" s="43">
        <f t="shared" si="21"/>
        <v>0</v>
      </c>
      <c r="L22" s="22" t="str">
        <f t="shared" ca="1" si="30"/>
        <v/>
      </c>
      <c r="M22" s="22" t="str">
        <f t="shared" ca="1" si="31"/>
        <v/>
      </c>
      <c r="N22" s="42">
        <f t="shared" si="22"/>
        <v>0</v>
      </c>
      <c r="O22" s="43">
        <f t="shared" si="43"/>
        <v>0</v>
      </c>
      <c r="P22" s="22" t="str">
        <f t="shared" ca="1" si="32"/>
        <v/>
      </c>
      <c r="Q22" s="22" t="str">
        <f t="shared" ca="1" si="33"/>
        <v/>
      </c>
      <c r="R22" s="42">
        <f t="shared" si="34"/>
        <v>0</v>
      </c>
      <c r="S22" s="43">
        <f t="shared" si="35"/>
        <v>0</v>
      </c>
      <c r="T22" s="22" t="str">
        <f t="shared" ca="1" si="36"/>
        <v/>
      </c>
      <c r="U22" s="22" t="str">
        <f t="shared" ca="1" si="37"/>
        <v/>
      </c>
      <c r="V22" s="23">
        <f t="shared" si="38"/>
        <v>0</v>
      </c>
      <c r="W22" s="24">
        <f t="shared" si="39"/>
        <v>0</v>
      </c>
      <c r="AC22" s="25"/>
      <c r="AE22" s="6">
        <f>IFERROR(IF(Y22="",(K22*Data!$E$2)+(SUM(O22,S22)*Data!$F$2),(K22*Data!$E$3)+(SUM(O22,S22)*Data!$F$3)),"")</f>
        <v>0</v>
      </c>
      <c r="AG22" s="6">
        <f t="shared" si="29"/>
        <v>0</v>
      </c>
      <c r="AH22" s="117" t="str">
        <f t="shared" si="40"/>
        <v/>
      </c>
    </row>
    <row r="23" spans="1:40" x14ac:dyDescent="0.2">
      <c r="A23" s="123"/>
      <c r="B23" s="126"/>
      <c r="C23" s="126"/>
      <c r="E23" s="35">
        <f>E17</f>
        <v>0</v>
      </c>
      <c r="G23" s="35">
        <f>G17</f>
        <v>0</v>
      </c>
      <c r="J23" s="42">
        <f t="shared" si="42"/>
        <v>0</v>
      </c>
      <c r="K23" s="43">
        <f t="shared" si="21"/>
        <v>0</v>
      </c>
      <c r="L23" s="22" t="str">
        <f t="shared" ca="1" si="30"/>
        <v/>
      </c>
      <c r="M23" s="22" t="str">
        <f t="shared" ca="1" si="31"/>
        <v/>
      </c>
      <c r="N23" s="42">
        <f t="shared" si="22"/>
        <v>0</v>
      </c>
      <c r="O23" s="43">
        <f t="shared" si="43"/>
        <v>0</v>
      </c>
      <c r="P23" s="22" t="str">
        <f t="shared" ca="1" si="32"/>
        <v/>
      </c>
      <c r="Q23" s="22" t="str">
        <f t="shared" ca="1" si="33"/>
        <v/>
      </c>
      <c r="R23" s="42">
        <f t="shared" si="34"/>
        <v>0</v>
      </c>
      <c r="S23" s="43">
        <f t="shared" si="35"/>
        <v>0</v>
      </c>
      <c r="T23" s="22" t="str">
        <f t="shared" ca="1" si="36"/>
        <v/>
      </c>
      <c r="U23" s="22" t="str">
        <f t="shared" ca="1" si="37"/>
        <v/>
      </c>
      <c r="V23" s="23">
        <f t="shared" si="38"/>
        <v>0</v>
      </c>
      <c r="W23" s="24">
        <f t="shared" si="39"/>
        <v>0</v>
      </c>
      <c r="AC23" s="25"/>
      <c r="AE23" s="6">
        <f>IFERROR(IF(Y23="",(K23*Data!$E$2)+(SUM(O23,S23)*Data!$F$2),(K23*Data!$E$3)+(SUM(O23,S23)*Data!$F$3)),"")</f>
        <v>0</v>
      </c>
      <c r="AG23" s="6">
        <f t="shared" si="29"/>
        <v>0</v>
      </c>
      <c r="AH23" s="117" t="str">
        <f t="shared" si="40"/>
        <v/>
      </c>
    </row>
    <row r="24" spans="1:40" x14ac:dyDescent="0.2">
      <c r="A24" s="123"/>
      <c r="B24" s="126"/>
      <c r="C24" s="126"/>
      <c r="E24" s="35">
        <f>E17</f>
        <v>0</v>
      </c>
      <c r="G24" s="35">
        <f>G17</f>
        <v>0</v>
      </c>
      <c r="J24" s="42">
        <f t="shared" si="42"/>
        <v>0</v>
      </c>
      <c r="K24" s="43">
        <f t="shared" si="21"/>
        <v>0</v>
      </c>
      <c r="L24" s="22" t="str">
        <f t="shared" ca="1" si="30"/>
        <v/>
      </c>
      <c r="M24" s="22" t="str">
        <f t="shared" ca="1" si="31"/>
        <v/>
      </c>
      <c r="N24" s="42">
        <f t="shared" si="22"/>
        <v>0</v>
      </c>
      <c r="O24" s="43">
        <f t="shared" si="43"/>
        <v>0</v>
      </c>
      <c r="P24" s="22" t="str">
        <f t="shared" ca="1" si="32"/>
        <v/>
      </c>
      <c r="Q24" s="22" t="str">
        <f t="shared" ca="1" si="33"/>
        <v/>
      </c>
      <c r="R24" s="42">
        <f t="shared" si="34"/>
        <v>0</v>
      </c>
      <c r="S24" s="43">
        <f t="shared" si="35"/>
        <v>0</v>
      </c>
      <c r="T24" s="22" t="str">
        <f t="shared" ca="1" si="36"/>
        <v/>
      </c>
      <c r="U24" s="22" t="str">
        <f t="shared" ca="1" si="37"/>
        <v/>
      </c>
      <c r="V24" s="23">
        <f t="shared" si="38"/>
        <v>0</v>
      </c>
      <c r="W24" s="24">
        <f t="shared" si="39"/>
        <v>0</v>
      </c>
      <c r="AC24" s="25"/>
      <c r="AE24" s="6">
        <f>IFERROR(IF(Y24="",(K24*Data!$E$2)+(SUM(O24,S24)*Data!$F$2),(K24*Data!$E$3)+(SUM(O24,S24)*Data!$F$3)),"")</f>
        <v>0</v>
      </c>
      <c r="AG24" s="6">
        <f t="shared" si="29"/>
        <v>0</v>
      </c>
      <c r="AH24" s="117" t="str">
        <f t="shared" si="40"/>
        <v/>
      </c>
    </row>
    <row r="25" spans="1:40" x14ac:dyDescent="0.2">
      <c r="A25" s="123"/>
      <c r="B25" s="126"/>
      <c r="C25" s="126"/>
      <c r="E25" s="35">
        <f>E17</f>
        <v>0</v>
      </c>
      <c r="G25" s="35">
        <f>G17</f>
        <v>0</v>
      </c>
      <c r="J25" s="42">
        <f t="shared" si="42"/>
        <v>0</v>
      </c>
      <c r="K25" s="43">
        <f t="shared" si="21"/>
        <v>0</v>
      </c>
      <c r="L25" s="22" t="str">
        <f t="shared" ca="1" si="30"/>
        <v/>
      </c>
      <c r="M25" s="22" t="str">
        <f t="shared" ca="1" si="31"/>
        <v/>
      </c>
      <c r="N25" s="42">
        <f t="shared" si="22"/>
        <v>0</v>
      </c>
      <c r="O25" s="43">
        <f t="shared" si="43"/>
        <v>0</v>
      </c>
      <c r="P25" s="22" t="str">
        <f t="shared" ca="1" si="32"/>
        <v/>
      </c>
      <c r="Q25" s="22" t="str">
        <f t="shared" ca="1" si="33"/>
        <v/>
      </c>
      <c r="R25" s="42">
        <f t="shared" si="34"/>
        <v>0</v>
      </c>
      <c r="S25" s="43">
        <f t="shared" si="35"/>
        <v>0</v>
      </c>
      <c r="T25" s="22" t="str">
        <f t="shared" ca="1" si="36"/>
        <v/>
      </c>
      <c r="U25" s="22" t="str">
        <f t="shared" ca="1" si="37"/>
        <v/>
      </c>
      <c r="V25" s="23">
        <f t="shared" si="38"/>
        <v>0</v>
      </c>
      <c r="W25" s="24">
        <f t="shared" si="39"/>
        <v>0</v>
      </c>
      <c r="AC25" s="25"/>
      <c r="AE25" s="6">
        <f>IFERROR(IF(Y25="",(K25*Data!$E$2)+(SUM(O25,S25)*Data!$F$2),(K25*Data!$E$3)+(SUM(O25,S25)*Data!$F$3)),"")</f>
        <v>0</v>
      </c>
      <c r="AG25" s="6">
        <f t="shared" si="29"/>
        <v>0</v>
      </c>
      <c r="AH25" s="117" t="str">
        <f t="shared" si="40"/>
        <v/>
      </c>
    </row>
    <row r="26" spans="1:40" x14ac:dyDescent="0.2">
      <c r="A26" s="124"/>
      <c r="B26" s="127"/>
      <c r="C26" s="127"/>
      <c r="E26" s="35">
        <f>E17</f>
        <v>0</v>
      </c>
      <c r="G26" s="35">
        <f>G17</f>
        <v>0</v>
      </c>
      <c r="J26" s="42">
        <f t="shared" si="42"/>
        <v>0</v>
      </c>
      <c r="K26" s="43">
        <f t="shared" si="21"/>
        <v>0</v>
      </c>
      <c r="L26" s="22" t="str">
        <f t="shared" ca="1" si="30"/>
        <v/>
      </c>
      <c r="M26" s="22" t="str">
        <f t="shared" ca="1" si="31"/>
        <v/>
      </c>
      <c r="N26" s="42">
        <f t="shared" si="22"/>
        <v>0</v>
      </c>
      <c r="O26" s="43">
        <f t="shared" si="43"/>
        <v>0</v>
      </c>
      <c r="P26" s="22" t="str">
        <f t="shared" ca="1" si="32"/>
        <v/>
      </c>
      <c r="Q26" s="22" t="str">
        <f t="shared" ca="1" si="33"/>
        <v/>
      </c>
      <c r="R26" s="42">
        <f t="shared" si="34"/>
        <v>0</v>
      </c>
      <c r="S26" s="43">
        <f t="shared" si="35"/>
        <v>0</v>
      </c>
      <c r="T26" s="22" t="str">
        <f t="shared" ca="1" si="36"/>
        <v/>
      </c>
      <c r="U26" s="22" t="str">
        <f t="shared" ca="1" si="37"/>
        <v/>
      </c>
      <c r="V26" s="23">
        <f t="shared" si="38"/>
        <v>0</v>
      </c>
      <c r="W26" s="24">
        <f t="shared" si="39"/>
        <v>0</v>
      </c>
      <c r="AC26" s="25"/>
      <c r="AE26" s="6">
        <f>IFERROR(IF(Y26="",(K26*Data!$E$2)+(SUM(O26,S26)*Data!$F$2),(K26*Data!$E$3)+(SUM(O26,S26)*Data!$F$3)),"")</f>
        <v>0</v>
      </c>
      <c r="AG26" s="6">
        <f t="shared" si="29"/>
        <v>0</v>
      </c>
      <c r="AH26" s="117" t="str">
        <f t="shared" si="40"/>
        <v/>
      </c>
    </row>
    <row r="27" spans="1:40" ht="13.5" thickBot="1" x14ac:dyDescent="0.25">
      <c r="A27" s="32"/>
      <c r="B27" s="28"/>
      <c r="C27" s="28"/>
      <c r="D27" s="26"/>
      <c r="E27" s="27"/>
      <c r="F27" s="26"/>
      <c r="G27" s="27"/>
      <c r="H27" s="28"/>
      <c r="I27" s="28"/>
      <c r="J27" s="89">
        <f>SUM(J17:J26)</f>
        <v>0</v>
      </c>
      <c r="K27" s="90">
        <f>SUM(K17:K26)</f>
        <v>0</v>
      </c>
      <c r="L27" s="103" t="str">
        <f>IF((SUMIF($H17:$H26,"=NIH sponsored awards",K17:K26)/$C$2)&gt;1,"ERROR reduce NIH below 19,000","")</f>
        <v/>
      </c>
      <c r="M27" s="29"/>
      <c r="N27" s="91">
        <f>SUM(N17:N26)</f>
        <v>0</v>
      </c>
      <c r="O27" s="92">
        <f>SUM(O17:O26)</f>
        <v>0</v>
      </c>
      <c r="P27" s="103" t="str">
        <f>IF((SUMIF($H17:$H26,"=NIH sponsored awards",O17:O26)/$C$2)&gt;1,"ERROR reduce NIH below 19,000","")</f>
        <v/>
      </c>
      <c r="Q27" s="29"/>
      <c r="R27" s="93">
        <f>SUM(R17:R26)</f>
        <v>0</v>
      </c>
      <c r="S27" s="94">
        <f>SUM(S17:S26)</f>
        <v>0</v>
      </c>
      <c r="T27" s="103" t="str">
        <f>IF((SUMIF($H17:$H26,"=NIH sponsored awards",S17:S26)/$C$2)&gt;1,"ERROR reduce NIH below 19,000","")</f>
        <v/>
      </c>
      <c r="U27" s="29"/>
      <c r="V27" s="30">
        <f>SUM(J27,N27,R27)</f>
        <v>0</v>
      </c>
      <c r="W27" s="26">
        <f>SUM(K27,O27,S27)</f>
        <v>0</v>
      </c>
      <c r="X27" s="28"/>
      <c r="Y27" s="28"/>
      <c r="Z27" s="28"/>
      <c r="AA27" s="28"/>
      <c r="AB27" s="28"/>
      <c r="AC27" s="31"/>
      <c r="AD27" s="100" t="str">
        <f>IF((SUMIF(H17:H26,"=NIH sponsored awards",K17:K26)/$C$2)&gt;1,"ERROR reduce NIH below 19,000","")</f>
        <v/>
      </c>
      <c r="AE27" s="98">
        <f>SUM(AE17:AE26)</f>
        <v>0</v>
      </c>
      <c r="AF27" s="98"/>
      <c r="AG27" s="98">
        <f t="shared" ref="AG27" si="44">SUM(AG17:AG26)</f>
        <v>0</v>
      </c>
      <c r="AH27" s="118">
        <f>SUM(AH17:AH26)</f>
        <v>0</v>
      </c>
      <c r="AI27" s="99"/>
      <c r="AJ27" s="99"/>
      <c r="AK27" s="99"/>
      <c r="AL27" s="99"/>
      <c r="AM27" s="99"/>
      <c r="AN27" s="99"/>
    </row>
    <row r="28" spans="1:40" x14ac:dyDescent="0.2">
      <c r="A28" s="122"/>
      <c r="B28" s="125"/>
      <c r="C28" s="125"/>
      <c r="D28" s="39"/>
      <c r="E28" s="34">
        <f>D28/9</f>
        <v>0</v>
      </c>
      <c r="F28" s="33">
        <f>D28*1.03</f>
        <v>0</v>
      </c>
      <c r="G28" s="36">
        <f>F28/9</f>
        <v>0</v>
      </c>
      <c r="I28" s="18"/>
      <c r="J28" s="40">
        <f t="shared" ref="J28:J37" si="45">ROUND(IF(NOT($K28=0),K28/E28,0),4)</f>
        <v>0</v>
      </c>
      <c r="K28" s="41">
        <f t="shared" ref="K28:K30" si="46">ROUNDDOWN(IF(NOT(_xlfn.ISFORMULA(J28)),$E28*J28,0),2)</f>
        <v>0</v>
      </c>
      <c r="L28" s="15" t="str">
        <f ca="1">IF($H28="","",DATE(YEAR(TODAY()),MONTH(DATEVALUE(J$4&amp;"1")),1))</f>
        <v/>
      </c>
      <c r="M28" s="15" t="str">
        <f ca="1">IF($L28="","",EOMONTH($L28,0))</f>
        <v/>
      </c>
      <c r="N28" s="40">
        <f t="shared" ref="N28:N37" si="47">ROUND(IF(NOT(O28=0),O28/$G28,0),4)</f>
        <v>0</v>
      </c>
      <c r="O28" s="41">
        <f t="shared" ref="O28:O29" si="48">ROUNDDOWN(IF(NOT(_xlfn.ISFORMULA(N28)),$G28*N28,0),2)</f>
        <v>0</v>
      </c>
      <c r="P28" s="15" t="str">
        <f ca="1">IF($H28="","",DATE(YEAR(TODAY()),MONTH(DATEVALUE(N$4&amp;"1")),1))</f>
        <v/>
      </c>
      <c r="Q28" s="15" t="str">
        <f ca="1">IF($P28="","",EOMONTH($P28,0))</f>
        <v/>
      </c>
      <c r="R28" s="40">
        <f>ROUND(IF(NOT(S28=0),S28/$G28,0),4)</f>
        <v>0</v>
      </c>
      <c r="S28" s="41">
        <f>ROUNDDOWN(IF(NOT(_xlfn.ISFORMULA(R28)),$G28*R28,0),2)</f>
        <v>0</v>
      </c>
      <c r="T28" s="15" t="str">
        <f ca="1">IF($H28="","",DATE(YEAR(TODAY()),MONTH(DATEVALUE(R$4&amp;"1")),1))</f>
        <v/>
      </c>
      <c r="U28" s="15" t="str">
        <f ca="1">IF($T28="","",EOMONTH($T28,0))</f>
        <v/>
      </c>
      <c r="V28" s="16">
        <f>SUM(J28,N28,R28)</f>
        <v>0</v>
      </c>
      <c r="W28" s="17">
        <f>SUM(K28,O28,S28)</f>
        <v>0</v>
      </c>
      <c r="X28" s="18"/>
      <c r="Y28" s="18"/>
      <c r="Z28" s="18"/>
      <c r="AA28" s="18"/>
      <c r="AB28" s="18"/>
      <c r="AC28" s="19"/>
      <c r="AE28" s="6">
        <f>IFERROR(IF(Y28="",(K28*Data!$E$2)+(SUM(O28,S28)*Data!$F$2),(K28*Data!$E$3)+(SUM(O28,S28)*Data!$F$3)),"")</f>
        <v>0</v>
      </c>
      <c r="AG28" s="6">
        <f t="shared" ref="AG28:AG37" si="49">(W28+AE28)*(1+AF28)</f>
        <v>0</v>
      </c>
      <c r="AH28" s="117" t="str">
        <f>IF(LEFT(H28,3)="NIH", W28/$C$2,"")</f>
        <v/>
      </c>
    </row>
    <row r="29" spans="1:40" x14ac:dyDescent="0.2">
      <c r="A29" s="123"/>
      <c r="B29" s="126"/>
      <c r="C29" s="126"/>
      <c r="E29" s="35">
        <f>E28</f>
        <v>0</v>
      </c>
      <c r="G29" s="35">
        <f>G28</f>
        <v>0</v>
      </c>
      <c r="J29" s="42">
        <f t="shared" si="45"/>
        <v>0</v>
      </c>
      <c r="K29" s="43">
        <f t="shared" si="46"/>
        <v>0</v>
      </c>
      <c r="L29" s="22" t="str">
        <f t="shared" ref="L29:L37" ca="1" si="50">IF($H29="","",DATE(YEAR(TODAY()),MONTH(DATEVALUE(J$4&amp;"1")),1))</f>
        <v/>
      </c>
      <c r="M29" s="22" t="str">
        <f t="shared" ref="M29:M37" ca="1" si="51">IF($L29="","",EOMONTH($L29,0))</f>
        <v/>
      </c>
      <c r="N29" s="42">
        <f t="shared" si="47"/>
        <v>0</v>
      </c>
      <c r="O29" s="43">
        <f t="shared" si="48"/>
        <v>0</v>
      </c>
      <c r="P29" s="22" t="str">
        <f t="shared" ref="P29:P37" ca="1" si="52">IF($H29="","",DATE(YEAR(TODAY()),MONTH(DATEVALUE(N$4&amp;"1")),1))</f>
        <v/>
      </c>
      <c r="Q29" s="22" t="str">
        <f t="shared" ref="Q29:Q37" ca="1" si="53">IF($P29="","",EOMONTH($P29,0))</f>
        <v/>
      </c>
      <c r="R29" s="42">
        <f t="shared" ref="R29:R37" si="54">ROUND(IF(NOT(S29=0),S29/$G29,0),4)</f>
        <v>0</v>
      </c>
      <c r="S29" s="43">
        <f t="shared" ref="S29:S37" si="55">ROUNDDOWN(IF(NOT(_xlfn.ISFORMULA(R29)),$G29*R29,0),2)</f>
        <v>0</v>
      </c>
      <c r="T29" s="22" t="str">
        <f t="shared" ref="T29:T37" ca="1" si="56">IF($H29="","",DATE(YEAR(TODAY()),MONTH(DATEVALUE(R$4&amp;"1")),1))</f>
        <v/>
      </c>
      <c r="U29" s="22" t="str">
        <f t="shared" ref="U29:U37" ca="1" si="57">IF($T29="","",EOMONTH($T29,0))</f>
        <v/>
      </c>
      <c r="V29" s="23">
        <f t="shared" ref="V29:V37" si="58">SUM(J29,N29,R29)</f>
        <v>0</v>
      </c>
      <c r="W29" s="24">
        <f t="shared" ref="W29:W37" si="59">SUM(K29,O29,S29)</f>
        <v>0</v>
      </c>
      <c r="AC29" s="25"/>
      <c r="AE29" s="6">
        <f>IFERROR(IF(Y29="",(K29*Data!$E$2)+(SUM(O29,S29)*Data!$F$2),(K29*Data!$E$3)+(SUM(O29,S29)*Data!$F$3)),"")</f>
        <v>0</v>
      </c>
      <c r="AG29" s="6">
        <f t="shared" si="49"/>
        <v>0</v>
      </c>
      <c r="AH29" s="117" t="str">
        <f t="shared" ref="AH29:AH37" si="60">IF(LEFT(H29,3)="NIH", W29/$C$2,"")</f>
        <v/>
      </c>
    </row>
    <row r="30" spans="1:40" x14ac:dyDescent="0.2">
      <c r="A30" s="123"/>
      <c r="B30" s="126"/>
      <c r="C30" s="126"/>
      <c r="E30" s="35">
        <f>E28</f>
        <v>0</v>
      </c>
      <c r="G30" s="35">
        <f>G28</f>
        <v>0</v>
      </c>
      <c r="J30" s="42">
        <f t="shared" si="45"/>
        <v>0</v>
      </c>
      <c r="K30" s="43">
        <f t="shared" si="46"/>
        <v>0</v>
      </c>
      <c r="L30" s="22" t="str">
        <f t="shared" ca="1" si="50"/>
        <v/>
      </c>
      <c r="M30" s="22" t="str">
        <f t="shared" ca="1" si="51"/>
        <v/>
      </c>
      <c r="N30" s="42">
        <f t="shared" si="47"/>
        <v>0</v>
      </c>
      <c r="O30" s="43">
        <f>ROUNDDOWN(IF(NOT(_xlfn.ISFORMULA(N30)),$G30*N30,0),2)</f>
        <v>0</v>
      </c>
      <c r="P30" s="22" t="str">
        <f t="shared" ca="1" si="52"/>
        <v/>
      </c>
      <c r="Q30" s="22" t="str">
        <f t="shared" ca="1" si="53"/>
        <v/>
      </c>
      <c r="R30" s="42">
        <f t="shared" si="54"/>
        <v>0</v>
      </c>
      <c r="S30" s="43">
        <f t="shared" si="55"/>
        <v>0</v>
      </c>
      <c r="T30" s="22" t="str">
        <f t="shared" ca="1" si="56"/>
        <v/>
      </c>
      <c r="U30" s="22" t="str">
        <f t="shared" ca="1" si="57"/>
        <v/>
      </c>
      <c r="V30" s="23">
        <f t="shared" si="58"/>
        <v>0</v>
      </c>
      <c r="W30" s="24">
        <f t="shared" si="59"/>
        <v>0</v>
      </c>
      <c r="AC30" s="25"/>
      <c r="AE30" s="6">
        <f>IFERROR(IF(Y30="",(K30*Data!$E$2)+(SUM(O30,S30)*Data!$F$2),(K30*Data!$E$3)+(SUM(O30,S30)*Data!$F$3)),"")</f>
        <v>0</v>
      </c>
      <c r="AG30" s="6">
        <f t="shared" si="49"/>
        <v>0</v>
      </c>
      <c r="AH30" s="117" t="str">
        <f t="shared" si="60"/>
        <v/>
      </c>
    </row>
    <row r="31" spans="1:40" x14ac:dyDescent="0.2">
      <c r="A31" s="123"/>
      <c r="B31" s="126"/>
      <c r="C31" s="126"/>
      <c r="E31" s="35">
        <f>E28</f>
        <v>0</v>
      </c>
      <c r="G31" s="35">
        <f>G28</f>
        <v>0</v>
      </c>
      <c r="J31" s="42">
        <f t="shared" si="45"/>
        <v>0</v>
      </c>
      <c r="K31" s="43">
        <f>ROUNDDOWN(IF(NOT(_xlfn.ISFORMULA(J31)),$E31*J31,0),2)</f>
        <v>0</v>
      </c>
      <c r="L31" s="22" t="str">
        <f t="shared" ca="1" si="50"/>
        <v/>
      </c>
      <c r="M31" s="22" t="str">
        <f t="shared" ca="1" si="51"/>
        <v/>
      </c>
      <c r="N31" s="42">
        <f t="shared" si="47"/>
        <v>0</v>
      </c>
      <c r="O31" s="43">
        <f t="shared" ref="O31:O37" si="61">ROUNDDOWN(IF(NOT(_xlfn.ISFORMULA(N31)),$G31*N31,0),2)</f>
        <v>0</v>
      </c>
      <c r="P31" s="22" t="str">
        <f t="shared" ca="1" si="52"/>
        <v/>
      </c>
      <c r="Q31" s="22" t="str">
        <f t="shared" ca="1" si="53"/>
        <v/>
      </c>
      <c r="R31" s="42">
        <f t="shared" si="54"/>
        <v>0</v>
      </c>
      <c r="S31" s="43">
        <f t="shared" si="55"/>
        <v>0</v>
      </c>
      <c r="T31" s="22" t="str">
        <f t="shared" ca="1" si="56"/>
        <v/>
      </c>
      <c r="U31" s="22" t="str">
        <f t="shared" ca="1" si="57"/>
        <v/>
      </c>
      <c r="V31" s="23">
        <f t="shared" si="58"/>
        <v>0</v>
      </c>
      <c r="W31" s="24">
        <f t="shared" si="59"/>
        <v>0</v>
      </c>
      <c r="AC31" s="25"/>
      <c r="AE31" s="6">
        <f>IFERROR(IF(Y31="",(K31*Data!$E$2)+(SUM(O31,S31)*Data!$F$2),(K31*Data!$E$3)+(SUM(O31,S31)*Data!$F$3)),"")</f>
        <v>0</v>
      </c>
      <c r="AG31" s="6">
        <f t="shared" si="49"/>
        <v>0</v>
      </c>
      <c r="AH31" s="117" t="str">
        <f t="shared" si="60"/>
        <v/>
      </c>
    </row>
    <row r="32" spans="1:40" x14ac:dyDescent="0.2">
      <c r="A32" s="123"/>
      <c r="B32" s="126"/>
      <c r="C32" s="126"/>
      <c r="E32" s="35">
        <f>E28</f>
        <v>0</v>
      </c>
      <c r="G32" s="35">
        <f>G28</f>
        <v>0</v>
      </c>
      <c r="J32" s="42">
        <f t="shared" si="45"/>
        <v>0</v>
      </c>
      <c r="K32" s="43">
        <f t="shared" ref="K32:K37" si="62">ROUNDDOWN(IF(NOT(_xlfn.ISFORMULA(J32)),$E32*J32,0),2)</f>
        <v>0</v>
      </c>
      <c r="L32" s="22" t="str">
        <f t="shared" ca="1" si="50"/>
        <v/>
      </c>
      <c r="M32" s="22" t="str">
        <f t="shared" ca="1" si="51"/>
        <v/>
      </c>
      <c r="N32" s="42">
        <f t="shared" si="47"/>
        <v>0</v>
      </c>
      <c r="O32" s="43">
        <f t="shared" si="61"/>
        <v>0</v>
      </c>
      <c r="P32" s="22" t="str">
        <f t="shared" ca="1" si="52"/>
        <v/>
      </c>
      <c r="Q32" s="22" t="str">
        <f t="shared" ca="1" si="53"/>
        <v/>
      </c>
      <c r="R32" s="42">
        <f t="shared" si="54"/>
        <v>0</v>
      </c>
      <c r="S32" s="43">
        <f t="shared" si="55"/>
        <v>0</v>
      </c>
      <c r="T32" s="22" t="str">
        <f t="shared" ca="1" si="56"/>
        <v/>
      </c>
      <c r="U32" s="22" t="str">
        <f t="shared" ca="1" si="57"/>
        <v/>
      </c>
      <c r="V32" s="23">
        <f t="shared" si="58"/>
        <v>0</v>
      </c>
      <c r="W32" s="24">
        <f t="shared" si="59"/>
        <v>0</v>
      </c>
      <c r="AC32" s="25"/>
      <c r="AE32" s="6">
        <f>IFERROR(IF(Y32="",(K32*Data!$E$2)+(SUM(O32,S32)*Data!$F$2),(K32*Data!$E$3)+(SUM(O32,S32)*Data!$F$3)),"")</f>
        <v>0</v>
      </c>
      <c r="AG32" s="6">
        <f t="shared" si="49"/>
        <v>0</v>
      </c>
      <c r="AH32" s="117" t="str">
        <f t="shared" si="60"/>
        <v/>
      </c>
    </row>
    <row r="33" spans="1:40" x14ac:dyDescent="0.2">
      <c r="A33" s="123"/>
      <c r="B33" s="126"/>
      <c r="C33" s="126"/>
      <c r="E33" s="35">
        <f>E28</f>
        <v>0</v>
      </c>
      <c r="G33" s="35">
        <f>G28</f>
        <v>0</v>
      </c>
      <c r="J33" s="42">
        <f t="shared" si="45"/>
        <v>0</v>
      </c>
      <c r="K33" s="43">
        <f t="shared" si="62"/>
        <v>0</v>
      </c>
      <c r="L33" s="22" t="str">
        <f t="shared" ca="1" si="50"/>
        <v/>
      </c>
      <c r="M33" s="22" t="str">
        <f t="shared" ca="1" si="51"/>
        <v/>
      </c>
      <c r="N33" s="42">
        <f t="shared" si="47"/>
        <v>0</v>
      </c>
      <c r="O33" s="43">
        <f t="shared" si="61"/>
        <v>0</v>
      </c>
      <c r="P33" s="22" t="str">
        <f t="shared" ca="1" si="52"/>
        <v/>
      </c>
      <c r="Q33" s="22" t="str">
        <f t="shared" ca="1" si="53"/>
        <v/>
      </c>
      <c r="R33" s="42">
        <f t="shared" si="54"/>
        <v>0</v>
      </c>
      <c r="S33" s="43">
        <f t="shared" si="55"/>
        <v>0</v>
      </c>
      <c r="T33" s="22" t="str">
        <f t="shared" ca="1" si="56"/>
        <v/>
      </c>
      <c r="U33" s="22" t="str">
        <f t="shared" ca="1" si="57"/>
        <v/>
      </c>
      <c r="V33" s="23">
        <f t="shared" si="58"/>
        <v>0</v>
      </c>
      <c r="W33" s="24">
        <f t="shared" si="59"/>
        <v>0</v>
      </c>
      <c r="AC33" s="25"/>
      <c r="AE33" s="6">
        <f>IFERROR(IF(Y33="",(K33*Data!$E$2)+(SUM(O33,S33)*Data!$F$2),(K33*Data!$E$3)+(SUM(O33,S33)*Data!$F$3)),"")</f>
        <v>0</v>
      </c>
      <c r="AG33" s="6">
        <f t="shared" si="49"/>
        <v>0</v>
      </c>
      <c r="AH33" s="117" t="str">
        <f t="shared" si="60"/>
        <v/>
      </c>
    </row>
    <row r="34" spans="1:40" x14ac:dyDescent="0.2">
      <c r="A34" s="123"/>
      <c r="B34" s="126"/>
      <c r="C34" s="126"/>
      <c r="E34" s="35">
        <f>E28</f>
        <v>0</v>
      </c>
      <c r="G34" s="35">
        <f>G28</f>
        <v>0</v>
      </c>
      <c r="J34" s="42">
        <f t="shared" si="45"/>
        <v>0</v>
      </c>
      <c r="K34" s="43">
        <f t="shared" si="62"/>
        <v>0</v>
      </c>
      <c r="L34" s="22" t="str">
        <f t="shared" ca="1" si="50"/>
        <v/>
      </c>
      <c r="M34" s="22" t="str">
        <f t="shared" ca="1" si="51"/>
        <v/>
      </c>
      <c r="N34" s="42">
        <f t="shared" si="47"/>
        <v>0</v>
      </c>
      <c r="O34" s="43">
        <f t="shared" si="61"/>
        <v>0</v>
      </c>
      <c r="P34" s="22" t="str">
        <f t="shared" ca="1" si="52"/>
        <v/>
      </c>
      <c r="Q34" s="22" t="str">
        <f t="shared" ca="1" si="53"/>
        <v/>
      </c>
      <c r="R34" s="42">
        <f t="shared" si="54"/>
        <v>0</v>
      </c>
      <c r="S34" s="43">
        <f t="shared" si="55"/>
        <v>0</v>
      </c>
      <c r="T34" s="22" t="str">
        <f t="shared" ca="1" si="56"/>
        <v/>
      </c>
      <c r="U34" s="22" t="str">
        <f t="shared" ca="1" si="57"/>
        <v/>
      </c>
      <c r="V34" s="23">
        <f t="shared" si="58"/>
        <v>0</v>
      </c>
      <c r="W34" s="24">
        <f t="shared" si="59"/>
        <v>0</v>
      </c>
      <c r="AC34" s="25"/>
      <c r="AE34" s="6">
        <f>IFERROR(IF(Y34="",(K34*Data!$E$2)+(SUM(O34,S34)*Data!$F$2),(K34*Data!$E$3)+(SUM(O34,S34)*Data!$F$3)),"")</f>
        <v>0</v>
      </c>
      <c r="AG34" s="6">
        <f t="shared" si="49"/>
        <v>0</v>
      </c>
      <c r="AH34" s="117" t="str">
        <f t="shared" si="60"/>
        <v/>
      </c>
    </row>
    <row r="35" spans="1:40" x14ac:dyDescent="0.2">
      <c r="A35" s="123"/>
      <c r="B35" s="126"/>
      <c r="C35" s="126"/>
      <c r="E35" s="35">
        <f>E28</f>
        <v>0</v>
      </c>
      <c r="G35" s="35">
        <f>G28</f>
        <v>0</v>
      </c>
      <c r="J35" s="42">
        <f t="shared" si="45"/>
        <v>0</v>
      </c>
      <c r="K35" s="43">
        <f t="shared" si="62"/>
        <v>0</v>
      </c>
      <c r="L35" s="22" t="str">
        <f t="shared" ca="1" si="50"/>
        <v/>
      </c>
      <c r="M35" s="22" t="str">
        <f t="shared" ca="1" si="51"/>
        <v/>
      </c>
      <c r="N35" s="42">
        <f t="shared" si="47"/>
        <v>0</v>
      </c>
      <c r="O35" s="43">
        <f t="shared" si="61"/>
        <v>0</v>
      </c>
      <c r="P35" s="22" t="str">
        <f t="shared" ca="1" si="52"/>
        <v/>
      </c>
      <c r="Q35" s="22" t="str">
        <f t="shared" ca="1" si="53"/>
        <v/>
      </c>
      <c r="R35" s="42">
        <f t="shared" si="54"/>
        <v>0</v>
      </c>
      <c r="S35" s="43">
        <f t="shared" si="55"/>
        <v>0</v>
      </c>
      <c r="T35" s="22" t="str">
        <f t="shared" ca="1" si="56"/>
        <v/>
      </c>
      <c r="U35" s="22" t="str">
        <f t="shared" ca="1" si="57"/>
        <v/>
      </c>
      <c r="V35" s="23">
        <f t="shared" si="58"/>
        <v>0</v>
      </c>
      <c r="W35" s="24">
        <f t="shared" si="59"/>
        <v>0</v>
      </c>
      <c r="AC35" s="25"/>
      <c r="AE35" s="6">
        <f>IFERROR(IF(Y35="",(K35*Data!$E$2)+(SUM(O35,S35)*Data!$F$2),(K35*Data!$E$3)+(SUM(O35,S35)*Data!$F$3)),"")</f>
        <v>0</v>
      </c>
      <c r="AG35" s="6">
        <f t="shared" si="49"/>
        <v>0</v>
      </c>
      <c r="AH35" s="117" t="str">
        <f t="shared" si="60"/>
        <v/>
      </c>
    </row>
    <row r="36" spans="1:40" x14ac:dyDescent="0.2">
      <c r="A36" s="123"/>
      <c r="B36" s="126"/>
      <c r="C36" s="126"/>
      <c r="E36" s="35">
        <f>E28</f>
        <v>0</v>
      </c>
      <c r="G36" s="35">
        <f>G28</f>
        <v>0</v>
      </c>
      <c r="J36" s="42">
        <f t="shared" si="45"/>
        <v>0</v>
      </c>
      <c r="K36" s="43">
        <f t="shared" si="62"/>
        <v>0</v>
      </c>
      <c r="L36" s="22" t="str">
        <f t="shared" ca="1" si="50"/>
        <v/>
      </c>
      <c r="M36" s="22" t="str">
        <f t="shared" ca="1" si="51"/>
        <v/>
      </c>
      <c r="N36" s="42">
        <f t="shared" si="47"/>
        <v>0</v>
      </c>
      <c r="O36" s="43">
        <f t="shared" si="61"/>
        <v>0</v>
      </c>
      <c r="P36" s="22" t="str">
        <f t="shared" ca="1" si="52"/>
        <v/>
      </c>
      <c r="Q36" s="22" t="str">
        <f t="shared" ca="1" si="53"/>
        <v/>
      </c>
      <c r="R36" s="42">
        <f t="shared" si="54"/>
        <v>0</v>
      </c>
      <c r="S36" s="43">
        <f t="shared" si="55"/>
        <v>0</v>
      </c>
      <c r="T36" s="22" t="str">
        <f t="shared" ca="1" si="56"/>
        <v/>
      </c>
      <c r="U36" s="22" t="str">
        <f t="shared" ca="1" si="57"/>
        <v/>
      </c>
      <c r="V36" s="23">
        <f t="shared" si="58"/>
        <v>0</v>
      </c>
      <c r="W36" s="24">
        <f t="shared" si="59"/>
        <v>0</v>
      </c>
      <c r="AC36" s="25"/>
      <c r="AE36" s="6">
        <f>IFERROR(IF(Y36="",(K36*Data!$E$2)+(SUM(O36,S36)*Data!$F$2),(K36*Data!$E$3)+(SUM(O36,S36)*Data!$F$3)),"")</f>
        <v>0</v>
      </c>
      <c r="AG36" s="6">
        <f t="shared" si="49"/>
        <v>0</v>
      </c>
      <c r="AH36" s="117" t="str">
        <f t="shared" si="60"/>
        <v/>
      </c>
    </row>
    <row r="37" spans="1:40" x14ac:dyDescent="0.2">
      <c r="A37" s="124"/>
      <c r="B37" s="127"/>
      <c r="C37" s="127"/>
      <c r="E37" s="35">
        <f>E28</f>
        <v>0</v>
      </c>
      <c r="G37" s="35">
        <f>G28</f>
        <v>0</v>
      </c>
      <c r="J37" s="42">
        <f t="shared" si="45"/>
        <v>0</v>
      </c>
      <c r="K37" s="43">
        <f t="shared" si="62"/>
        <v>0</v>
      </c>
      <c r="L37" s="22" t="str">
        <f t="shared" ca="1" si="50"/>
        <v/>
      </c>
      <c r="M37" s="22" t="str">
        <f t="shared" ca="1" si="51"/>
        <v/>
      </c>
      <c r="N37" s="42">
        <f t="shared" si="47"/>
        <v>0</v>
      </c>
      <c r="O37" s="43">
        <f t="shared" si="61"/>
        <v>0</v>
      </c>
      <c r="P37" s="22" t="str">
        <f t="shared" ca="1" si="52"/>
        <v/>
      </c>
      <c r="Q37" s="22" t="str">
        <f t="shared" ca="1" si="53"/>
        <v/>
      </c>
      <c r="R37" s="42">
        <f t="shared" si="54"/>
        <v>0</v>
      </c>
      <c r="S37" s="43">
        <f t="shared" si="55"/>
        <v>0</v>
      </c>
      <c r="T37" s="22" t="str">
        <f t="shared" ca="1" si="56"/>
        <v/>
      </c>
      <c r="U37" s="22" t="str">
        <f t="shared" ca="1" si="57"/>
        <v/>
      </c>
      <c r="V37" s="23">
        <f t="shared" si="58"/>
        <v>0</v>
      </c>
      <c r="W37" s="24">
        <f t="shared" si="59"/>
        <v>0</v>
      </c>
      <c r="AC37" s="25"/>
      <c r="AE37" s="6">
        <f>IFERROR(IF(Y37="",(K37*Data!$E$2)+(SUM(O37,S37)*Data!$F$2),(K37*Data!$E$3)+(SUM(O37,S37)*Data!$F$3)),"")</f>
        <v>0</v>
      </c>
      <c r="AG37" s="6">
        <f t="shared" si="49"/>
        <v>0</v>
      </c>
      <c r="AH37" s="117" t="str">
        <f t="shared" si="60"/>
        <v/>
      </c>
    </row>
    <row r="38" spans="1:40" ht="13.5" thickBot="1" x14ac:dyDescent="0.25">
      <c r="A38" s="32"/>
      <c r="B38" s="28"/>
      <c r="C38" s="28"/>
      <c r="D38" s="26"/>
      <c r="E38" s="27"/>
      <c r="F38" s="26"/>
      <c r="G38" s="27"/>
      <c r="H38" s="28"/>
      <c r="I38" s="28"/>
      <c r="J38" s="89">
        <f>SUM(J28:J37)</f>
        <v>0</v>
      </c>
      <c r="K38" s="90">
        <f>SUM(K28:K37)</f>
        <v>0</v>
      </c>
      <c r="L38" s="103" t="str">
        <f>IF((SUMIF($H28:$H37,"=NIH sponsored awards",K28:K37)/$C$2)&gt;1,"ERROR reduce NIH below 19,000","")</f>
        <v/>
      </c>
      <c r="M38" s="29"/>
      <c r="N38" s="91">
        <f>SUM(N28:N37)</f>
        <v>0</v>
      </c>
      <c r="O38" s="92">
        <f>SUM(O28:O37)</f>
        <v>0</v>
      </c>
      <c r="P38" s="103" t="str">
        <f>IF((SUMIF($H28:$H37,"=NIH sponsored awards",O28:O37)/$C$2)&gt;1,"ERROR reduce NIH below 19,000","")</f>
        <v/>
      </c>
      <c r="Q38" s="29"/>
      <c r="R38" s="93">
        <f>SUM(R28:R37)</f>
        <v>0</v>
      </c>
      <c r="S38" s="94">
        <f>SUM(S28:S37)</f>
        <v>0</v>
      </c>
      <c r="T38" s="103" t="str">
        <f>IF((SUMIF($H28:$H37,"=NIH sponsored awards",S28:S37)/$C$2)&gt;1,"ERROR reduce NIH below 19,000","")</f>
        <v/>
      </c>
      <c r="U38" s="29"/>
      <c r="V38" s="30">
        <f>SUM(J38,N38,R38)</f>
        <v>0</v>
      </c>
      <c r="W38" s="26">
        <f>SUM(K38,O38,S38)</f>
        <v>0</v>
      </c>
      <c r="X38" s="28"/>
      <c r="Y38" s="28"/>
      <c r="Z38" s="28"/>
      <c r="AA38" s="28"/>
      <c r="AB38" s="28"/>
      <c r="AC38" s="31"/>
      <c r="AD38" s="100" t="str">
        <f>IF((SUMIF(H28:H37,"=NIH sponsored awards",K28:K37)/$C$2)&gt;1,"ERROR reduce NIH below 19,000","")</f>
        <v/>
      </c>
      <c r="AE38" s="98">
        <f>SUM(AE28:AE37)</f>
        <v>0</v>
      </c>
      <c r="AF38" s="98"/>
      <c r="AG38" s="98">
        <f>SUM(AG28:AG37)</f>
        <v>0</v>
      </c>
      <c r="AH38" s="118">
        <f>SUM(AH28:AH37)</f>
        <v>0</v>
      </c>
      <c r="AI38" s="99"/>
      <c r="AJ38" s="99"/>
      <c r="AK38" s="99"/>
      <c r="AL38" s="99"/>
      <c r="AM38" s="99"/>
      <c r="AN38" s="99"/>
    </row>
    <row r="39" spans="1:40" x14ac:dyDescent="0.2">
      <c r="A39" s="122"/>
      <c r="B39" s="125"/>
      <c r="C39" s="125"/>
      <c r="D39" s="39"/>
      <c r="E39" s="34">
        <f>D39/9</f>
        <v>0</v>
      </c>
      <c r="F39" s="33">
        <f>D39*1.03</f>
        <v>0</v>
      </c>
      <c r="G39" s="36">
        <f>F39/9</f>
        <v>0</v>
      </c>
      <c r="I39" s="18"/>
      <c r="J39" s="40">
        <f t="shared" ref="J39:J48" si="63">ROUND(IF(NOT($K39=0),K39/E39,0),4)</f>
        <v>0</v>
      </c>
      <c r="K39" s="41">
        <f t="shared" ref="K39:K41" si="64">ROUNDDOWN(IF(NOT(_xlfn.ISFORMULA(J39)),$E39*J39,0),2)</f>
        <v>0</v>
      </c>
      <c r="L39" s="15" t="str">
        <f ca="1">IF($H39="","",DATE(YEAR(TODAY()),MONTH(DATEVALUE(J$4&amp;"1")),1))</f>
        <v/>
      </c>
      <c r="M39" s="15" t="str">
        <f ca="1">IF($L39="","",EOMONTH($L39,0))</f>
        <v/>
      </c>
      <c r="N39" s="40">
        <f t="shared" ref="N39:N48" si="65">ROUND(IF(NOT(O39=0),O39/$G39,0),4)</f>
        <v>0</v>
      </c>
      <c r="O39" s="41">
        <f t="shared" ref="O39:O40" si="66">ROUNDDOWN(IF(NOT(_xlfn.ISFORMULA(N39)),$G39*N39,0),2)</f>
        <v>0</v>
      </c>
      <c r="P39" s="15" t="str">
        <f ca="1">IF($H39="","",DATE(YEAR(TODAY()),MONTH(DATEVALUE(N$4&amp;"1")),1))</f>
        <v/>
      </c>
      <c r="Q39" s="15" t="str">
        <f ca="1">IF($P39="","",EOMONTH($P39,0))</f>
        <v/>
      </c>
      <c r="R39" s="40">
        <f>ROUND(IF(NOT(S39=0),S39/$G39,0),4)</f>
        <v>0</v>
      </c>
      <c r="S39" s="41">
        <f>ROUNDDOWN(IF(NOT(_xlfn.ISFORMULA(R39)),$G39*R39,0),2)</f>
        <v>0</v>
      </c>
      <c r="T39" s="15" t="str">
        <f ca="1">IF($H39="","",DATE(YEAR(TODAY()),MONTH(DATEVALUE(R$4&amp;"1")),1))</f>
        <v/>
      </c>
      <c r="U39" s="15" t="str">
        <f ca="1">IF($T39="","",EOMONTH($T39,0))</f>
        <v/>
      </c>
      <c r="V39" s="16">
        <f>SUM(J39,N39,R39)</f>
        <v>0</v>
      </c>
      <c r="W39" s="17">
        <f>SUM(K39,O39,S39)</f>
        <v>0</v>
      </c>
      <c r="X39" s="18"/>
      <c r="Y39" s="18"/>
      <c r="Z39" s="18"/>
      <c r="AA39" s="18"/>
      <c r="AB39" s="18"/>
      <c r="AC39" s="19"/>
      <c r="AE39" s="6">
        <f>IFERROR(IF(Y39="",(K39*Data!$E$2)+(SUM(O39,S39)*Data!$F$2),(K39*Data!$E$3)+(SUM(O39,S39)*Data!$F$3)),"")</f>
        <v>0</v>
      </c>
      <c r="AG39" s="6">
        <f t="shared" ref="AG39:AG48" si="67">(W39+AE39)*(1+AF39)</f>
        <v>0</v>
      </c>
      <c r="AH39" s="117" t="str">
        <f>IF(LEFT(H39,3)="NIH", W39/$C$2,"")</f>
        <v/>
      </c>
    </row>
    <row r="40" spans="1:40" x14ac:dyDescent="0.2">
      <c r="A40" s="123"/>
      <c r="B40" s="126"/>
      <c r="C40" s="126"/>
      <c r="E40" s="35">
        <f>E39</f>
        <v>0</v>
      </c>
      <c r="G40" s="35">
        <f>G39</f>
        <v>0</v>
      </c>
      <c r="J40" s="42">
        <f t="shared" si="63"/>
        <v>0</v>
      </c>
      <c r="K40" s="43">
        <f t="shared" si="64"/>
        <v>0</v>
      </c>
      <c r="L40" s="22" t="str">
        <f t="shared" ref="L40:L48" ca="1" si="68">IF($H40="","",DATE(YEAR(TODAY()),MONTH(DATEVALUE(J$4&amp;"1")),1))</f>
        <v/>
      </c>
      <c r="M40" s="22" t="str">
        <f t="shared" ref="M40:M48" ca="1" si="69">IF($L40="","",EOMONTH($L40,0))</f>
        <v/>
      </c>
      <c r="N40" s="42">
        <f t="shared" si="65"/>
        <v>0</v>
      </c>
      <c r="O40" s="43">
        <f t="shared" si="66"/>
        <v>0</v>
      </c>
      <c r="P40" s="22" t="str">
        <f t="shared" ref="P40:P48" ca="1" si="70">IF($H40="","",DATE(YEAR(TODAY()),MONTH(DATEVALUE(N$4&amp;"1")),1))</f>
        <v/>
      </c>
      <c r="Q40" s="22" t="str">
        <f t="shared" ref="Q40:Q48" ca="1" si="71">IF($P40="","",EOMONTH($P40,0))</f>
        <v/>
      </c>
      <c r="R40" s="42">
        <f t="shared" ref="R40:R48" si="72">ROUND(IF(NOT(S40=0),S40/$G40,0),4)</f>
        <v>0</v>
      </c>
      <c r="S40" s="43">
        <f t="shared" ref="S40:S48" si="73">ROUNDDOWN(IF(NOT(_xlfn.ISFORMULA(R40)),$G40*R40,0),2)</f>
        <v>0</v>
      </c>
      <c r="T40" s="22" t="str">
        <f t="shared" ref="T40:T48" ca="1" si="74">IF($H40="","",DATE(YEAR(TODAY()),MONTH(DATEVALUE(R$4&amp;"1")),1))</f>
        <v/>
      </c>
      <c r="U40" s="22" t="str">
        <f t="shared" ref="U40:U48" ca="1" si="75">IF($T40="","",EOMONTH($T40,0))</f>
        <v/>
      </c>
      <c r="V40" s="23">
        <f t="shared" ref="V40:V48" si="76">SUM(J40,N40,R40)</f>
        <v>0</v>
      </c>
      <c r="W40" s="24">
        <f t="shared" ref="W40:W48" si="77">SUM(K40,O40,S40)</f>
        <v>0</v>
      </c>
      <c r="AC40" s="25"/>
      <c r="AE40" s="6">
        <f>IFERROR(IF(Y40="",(K40*Data!$E$2)+(SUM(O40,S40)*Data!$F$2),(K40*Data!$E$3)+(SUM(O40,S40)*Data!$F$3)),"")</f>
        <v>0</v>
      </c>
      <c r="AG40" s="6">
        <f t="shared" si="67"/>
        <v>0</v>
      </c>
      <c r="AH40" s="117" t="str">
        <f t="shared" ref="AH40:AH48" si="78">IF(LEFT(H40,3)="NIH", W40/$C$2,"")</f>
        <v/>
      </c>
    </row>
    <row r="41" spans="1:40" x14ac:dyDescent="0.2">
      <c r="A41" s="123"/>
      <c r="B41" s="126"/>
      <c r="C41" s="126"/>
      <c r="E41" s="35">
        <f>E39</f>
        <v>0</v>
      </c>
      <c r="G41" s="35">
        <f>G39</f>
        <v>0</v>
      </c>
      <c r="J41" s="42">
        <f t="shared" si="63"/>
        <v>0</v>
      </c>
      <c r="K41" s="43">
        <f t="shared" si="64"/>
        <v>0</v>
      </c>
      <c r="L41" s="22" t="str">
        <f t="shared" ca="1" si="68"/>
        <v/>
      </c>
      <c r="M41" s="22" t="str">
        <f t="shared" ca="1" si="69"/>
        <v/>
      </c>
      <c r="N41" s="42">
        <f t="shared" si="65"/>
        <v>0</v>
      </c>
      <c r="O41" s="43">
        <f>ROUNDDOWN(IF(NOT(_xlfn.ISFORMULA(N41)),$G41*N41,0),2)</f>
        <v>0</v>
      </c>
      <c r="P41" s="22" t="str">
        <f t="shared" ca="1" si="70"/>
        <v/>
      </c>
      <c r="Q41" s="22" t="str">
        <f t="shared" ca="1" si="71"/>
        <v/>
      </c>
      <c r="R41" s="42">
        <f t="shared" si="72"/>
        <v>0</v>
      </c>
      <c r="S41" s="43">
        <f t="shared" si="73"/>
        <v>0</v>
      </c>
      <c r="T41" s="22" t="str">
        <f t="shared" ca="1" si="74"/>
        <v/>
      </c>
      <c r="U41" s="22" t="str">
        <f t="shared" ca="1" si="75"/>
        <v/>
      </c>
      <c r="V41" s="23">
        <f t="shared" si="76"/>
        <v>0</v>
      </c>
      <c r="W41" s="24">
        <f t="shared" si="77"/>
        <v>0</v>
      </c>
      <c r="AC41" s="25"/>
      <c r="AE41" s="6">
        <f>IFERROR(IF(Y41="",(K41*Data!$E$2)+(SUM(O41,S41)*Data!$F$2),(K41*Data!$E$3)+(SUM(O41,S41)*Data!$F$3)),"")</f>
        <v>0</v>
      </c>
      <c r="AG41" s="6">
        <f t="shared" si="67"/>
        <v>0</v>
      </c>
      <c r="AH41" s="117" t="str">
        <f t="shared" si="78"/>
        <v/>
      </c>
    </row>
    <row r="42" spans="1:40" x14ac:dyDescent="0.2">
      <c r="A42" s="123"/>
      <c r="B42" s="126"/>
      <c r="C42" s="126"/>
      <c r="E42" s="35">
        <f>E39</f>
        <v>0</v>
      </c>
      <c r="G42" s="35">
        <f>G39</f>
        <v>0</v>
      </c>
      <c r="J42" s="42">
        <f t="shared" si="63"/>
        <v>0</v>
      </c>
      <c r="K42" s="43">
        <f>ROUNDDOWN(IF(NOT(_xlfn.ISFORMULA(J42)),$E42*J42,0),2)</f>
        <v>0</v>
      </c>
      <c r="L42" s="22" t="str">
        <f t="shared" ca="1" si="68"/>
        <v/>
      </c>
      <c r="M42" s="22" t="str">
        <f t="shared" ca="1" si="69"/>
        <v/>
      </c>
      <c r="N42" s="42">
        <f t="shared" si="65"/>
        <v>0</v>
      </c>
      <c r="O42" s="43">
        <f t="shared" ref="O42:O48" si="79">ROUNDDOWN(IF(NOT(_xlfn.ISFORMULA(N42)),$G42*N42,0),2)</f>
        <v>0</v>
      </c>
      <c r="P42" s="22" t="str">
        <f t="shared" ca="1" si="70"/>
        <v/>
      </c>
      <c r="Q42" s="22" t="str">
        <f t="shared" ca="1" si="71"/>
        <v/>
      </c>
      <c r="R42" s="42">
        <f t="shared" si="72"/>
        <v>0</v>
      </c>
      <c r="S42" s="43">
        <f t="shared" si="73"/>
        <v>0</v>
      </c>
      <c r="T42" s="22" t="str">
        <f t="shared" ca="1" si="74"/>
        <v/>
      </c>
      <c r="U42" s="22" t="str">
        <f t="shared" ca="1" si="75"/>
        <v/>
      </c>
      <c r="V42" s="23">
        <f t="shared" si="76"/>
        <v>0</v>
      </c>
      <c r="W42" s="24">
        <f t="shared" si="77"/>
        <v>0</v>
      </c>
      <c r="AC42" s="25"/>
      <c r="AE42" s="6">
        <f>IFERROR(IF(Y42="",(K42*Data!$E$2)+(SUM(O42,S42)*Data!$F$2),(K42*Data!$E$3)+(SUM(O42,S42)*Data!$F$3)),"")</f>
        <v>0</v>
      </c>
      <c r="AG42" s="6">
        <f t="shared" si="67"/>
        <v>0</v>
      </c>
      <c r="AH42" s="117" t="str">
        <f t="shared" si="78"/>
        <v/>
      </c>
    </row>
    <row r="43" spans="1:40" x14ac:dyDescent="0.2">
      <c r="A43" s="123"/>
      <c r="B43" s="126"/>
      <c r="C43" s="126"/>
      <c r="E43" s="35">
        <f>E39</f>
        <v>0</v>
      </c>
      <c r="G43" s="35">
        <f>G39</f>
        <v>0</v>
      </c>
      <c r="J43" s="42">
        <f t="shared" si="63"/>
        <v>0</v>
      </c>
      <c r="K43" s="43">
        <f t="shared" ref="K43:K48" si="80">ROUNDDOWN(IF(NOT(_xlfn.ISFORMULA(J43)),$E43*J43,0),2)</f>
        <v>0</v>
      </c>
      <c r="L43" s="22" t="str">
        <f t="shared" ca="1" si="68"/>
        <v/>
      </c>
      <c r="M43" s="22" t="str">
        <f t="shared" ca="1" si="69"/>
        <v/>
      </c>
      <c r="N43" s="42">
        <f t="shared" si="65"/>
        <v>0</v>
      </c>
      <c r="O43" s="43">
        <f t="shared" si="79"/>
        <v>0</v>
      </c>
      <c r="P43" s="22" t="str">
        <f t="shared" ca="1" si="70"/>
        <v/>
      </c>
      <c r="Q43" s="22" t="str">
        <f t="shared" ca="1" si="71"/>
        <v/>
      </c>
      <c r="R43" s="42">
        <f t="shared" si="72"/>
        <v>0</v>
      </c>
      <c r="S43" s="43">
        <f t="shared" si="73"/>
        <v>0</v>
      </c>
      <c r="T43" s="22" t="str">
        <f t="shared" ca="1" si="74"/>
        <v/>
      </c>
      <c r="U43" s="22" t="str">
        <f t="shared" ca="1" si="75"/>
        <v/>
      </c>
      <c r="V43" s="23">
        <f t="shared" si="76"/>
        <v>0</v>
      </c>
      <c r="W43" s="24">
        <f t="shared" si="77"/>
        <v>0</v>
      </c>
      <c r="AC43" s="25"/>
      <c r="AE43" s="6">
        <f>IFERROR(IF(Y43="",(K43*Data!$E$2)+(SUM(O43,S43)*Data!$F$2),(K43*Data!$E$3)+(SUM(O43,S43)*Data!$F$3)),"")</f>
        <v>0</v>
      </c>
      <c r="AG43" s="6">
        <f t="shared" si="67"/>
        <v>0</v>
      </c>
      <c r="AH43" s="117" t="str">
        <f t="shared" si="78"/>
        <v/>
      </c>
    </row>
    <row r="44" spans="1:40" x14ac:dyDescent="0.2">
      <c r="A44" s="123"/>
      <c r="B44" s="126"/>
      <c r="C44" s="126"/>
      <c r="E44" s="35">
        <f>E39</f>
        <v>0</v>
      </c>
      <c r="G44" s="35">
        <f>G39</f>
        <v>0</v>
      </c>
      <c r="J44" s="42">
        <f t="shared" si="63"/>
        <v>0</v>
      </c>
      <c r="K44" s="43">
        <f t="shared" si="80"/>
        <v>0</v>
      </c>
      <c r="L44" s="22" t="str">
        <f t="shared" ca="1" si="68"/>
        <v/>
      </c>
      <c r="M44" s="22" t="str">
        <f t="shared" ca="1" si="69"/>
        <v/>
      </c>
      <c r="N44" s="42">
        <f t="shared" si="65"/>
        <v>0</v>
      </c>
      <c r="O44" s="43">
        <f t="shared" si="79"/>
        <v>0</v>
      </c>
      <c r="P44" s="22" t="str">
        <f t="shared" ca="1" si="70"/>
        <v/>
      </c>
      <c r="Q44" s="22" t="str">
        <f t="shared" ca="1" si="71"/>
        <v/>
      </c>
      <c r="R44" s="42">
        <f t="shared" si="72"/>
        <v>0</v>
      </c>
      <c r="S44" s="43">
        <f t="shared" si="73"/>
        <v>0</v>
      </c>
      <c r="T44" s="22" t="str">
        <f t="shared" ca="1" si="74"/>
        <v/>
      </c>
      <c r="U44" s="22" t="str">
        <f t="shared" ca="1" si="75"/>
        <v/>
      </c>
      <c r="V44" s="23">
        <f t="shared" si="76"/>
        <v>0</v>
      </c>
      <c r="W44" s="24">
        <f t="shared" si="77"/>
        <v>0</v>
      </c>
      <c r="AC44" s="25"/>
      <c r="AE44" s="6">
        <f>IFERROR(IF(Y44="",(K44*Data!$E$2)+(SUM(O44,S44)*Data!$F$2),(K44*Data!$E$3)+(SUM(O44,S44)*Data!$F$3)),"")</f>
        <v>0</v>
      </c>
      <c r="AG44" s="6">
        <f t="shared" si="67"/>
        <v>0</v>
      </c>
      <c r="AH44" s="117" t="str">
        <f t="shared" si="78"/>
        <v/>
      </c>
    </row>
    <row r="45" spans="1:40" x14ac:dyDescent="0.2">
      <c r="A45" s="123"/>
      <c r="B45" s="126"/>
      <c r="C45" s="126"/>
      <c r="E45" s="35">
        <f>E39</f>
        <v>0</v>
      </c>
      <c r="G45" s="35">
        <f>G39</f>
        <v>0</v>
      </c>
      <c r="J45" s="42">
        <f t="shared" si="63"/>
        <v>0</v>
      </c>
      <c r="K45" s="43">
        <f t="shared" si="80"/>
        <v>0</v>
      </c>
      <c r="L45" s="22" t="str">
        <f t="shared" ca="1" si="68"/>
        <v/>
      </c>
      <c r="M45" s="22" t="str">
        <f t="shared" ca="1" si="69"/>
        <v/>
      </c>
      <c r="N45" s="42">
        <f t="shared" si="65"/>
        <v>0</v>
      </c>
      <c r="O45" s="43">
        <f t="shared" si="79"/>
        <v>0</v>
      </c>
      <c r="P45" s="22" t="str">
        <f t="shared" ca="1" si="70"/>
        <v/>
      </c>
      <c r="Q45" s="22" t="str">
        <f t="shared" ca="1" si="71"/>
        <v/>
      </c>
      <c r="R45" s="42">
        <f t="shared" si="72"/>
        <v>0</v>
      </c>
      <c r="S45" s="43">
        <f t="shared" si="73"/>
        <v>0</v>
      </c>
      <c r="T45" s="22" t="str">
        <f t="shared" ca="1" si="74"/>
        <v/>
      </c>
      <c r="U45" s="22" t="str">
        <f t="shared" ca="1" si="75"/>
        <v/>
      </c>
      <c r="V45" s="23">
        <f t="shared" si="76"/>
        <v>0</v>
      </c>
      <c r="W45" s="24">
        <f t="shared" si="77"/>
        <v>0</v>
      </c>
      <c r="AC45" s="25"/>
      <c r="AE45" s="6">
        <f>IFERROR(IF(Y45="",(K45*Data!$E$2)+(SUM(O45,S45)*Data!$F$2),(K45*Data!$E$3)+(SUM(O45,S45)*Data!$F$3)),"")</f>
        <v>0</v>
      </c>
      <c r="AG45" s="6">
        <f t="shared" si="67"/>
        <v>0</v>
      </c>
      <c r="AH45" s="117" t="str">
        <f t="shared" si="78"/>
        <v/>
      </c>
    </row>
    <row r="46" spans="1:40" x14ac:dyDescent="0.2">
      <c r="A46" s="123"/>
      <c r="B46" s="126"/>
      <c r="C46" s="126"/>
      <c r="E46" s="35">
        <f>E39</f>
        <v>0</v>
      </c>
      <c r="G46" s="35">
        <f>G39</f>
        <v>0</v>
      </c>
      <c r="J46" s="42">
        <f t="shared" si="63"/>
        <v>0</v>
      </c>
      <c r="K46" s="43">
        <f t="shared" si="80"/>
        <v>0</v>
      </c>
      <c r="L46" s="22" t="str">
        <f t="shared" ca="1" si="68"/>
        <v/>
      </c>
      <c r="M46" s="22" t="str">
        <f t="shared" ca="1" si="69"/>
        <v/>
      </c>
      <c r="N46" s="42">
        <f t="shared" si="65"/>
        <v>0</v>
      </c>
      <c r="O46" s="43">
        <f t="shared" si="79"/>
        <v>0</v>
      </c>
      <c r="P46" s="22" t="str">
        <f t="shared" ca="1" si="70"/>
        <v/>
      </c>
      <c r="Q46" s="22" t="str">
        <f t="shared" ca="1" si="71"/>
        <v/>
      </c>
      <c r="R46" s="42">
        <f t="shared" si="72"/>
        <v>0</v>
      </c>
      <c r="S46" s="43">
        <f t="shared" si="73"/>
        <v>0</v>
      </c>
      <c r="T46" s="22" t="str">
        <f t="shared" ca="1" si="74"/>
        <v/>
      </c>
      <c r="U46" s="22" t="str">
        <f t="shared" ca="1" si="75"/>
        <v/>
      </c>
      <c r="V46" s="23">
        <f t="shared" si="76"/>
        <v>0</v>
      </c>
      <c r="W46" s="24">
        <f t="shared" si="77"/>
        <v>0</v>
      </c>
      <c r="AC46" s="25"/>
      <c r="AE46" s="6">
        <f>IFERROR(IF(Y46="",(K46*Data!$E$2)+(SUM(O46,S46)*Data!$F$2),(K46*Data!$E$3)+(SUM(O46,S46)*Data!$F$3)),"")</f>
        <v>0</v>
      </c>
      <c r="AG46" s="6">
        <f t="shared" si="67"/>
        <v>0</v>
      </c>
      <c r="AH46" s="117" t="str">
        <f t="shared" si="78"/>
        <v/>
      </c>
    </row>
    <row r="47" spans="1:40" x14ac:dyDescent="0.2">
      <c r="A47" s="123"/>
      <c r="B47" s="126"/>
      <c r="C47" s="126"/>
      <c r="E47" s="35">
        <f>E39</f>
        <v>0</v>
      </c>
      <c r="G47" s="35">
        <f>G39</f>
        <v>0</v>
      </c>
      <c r="J47" s="42">
        <f t="shared" si="63"/>
        <v>0</v>
      </c>
      <c r="K47" s="43">
        <f t="shared" si="80"/>
        <v>0</v>
      </c>
      <c r="L47" s="22" t="str">
        <f t="shared" ca="1" si="68"/>
        <v/>
      </c>
      <c r="M47" s="22" t="str">
        <f t="shared" ca="1" si="69"/>
        <v/>
      </c>
      <c r="N47" s="42">
        <f t="shared" si="65"/>
        <v>0</v>
      </c>
      <c r="O47" s="43">
        <f t="shared" si="79"/>
        <v>0</v>
      </c>
      <c r="P47" s="22" t="str">
        <f t="shared" ca="1" si="70"/>
        <v/>
      </c>
      <c r="Q47" s="22" t="str">
        <f t="shared" ca="1" si="71"/>
        <v/>
      </c>
      <c r="R47" s="42">
        <f t="shared" si="72"/>
        <v>0</v>
      </c>
      <c r="S47" s="43">
        <f t="shared" si="73"/>
        <v>0</v>
      </c>
      <c r="T47" s="22" t="str">
        <f t="shared" ca="1" si="74"/>
        <v/>
      </c>
      <c r="U47" s="22" t="str">
        <f t="shared" ca="1" si="75"/>
        <v/>
      </c>
      <c r="V47" s="23">
        <f t="shared" si="76"/>
        <v>0</v>
      </c>
      <c r="W47" s="24">
        <f t="shared" si="77"/>
        <v>0</v>
      </c>
      <c r="AC47" s="25"/>
      <c r="AE47" s="6">
        <f>IFERROR(IF(Y47="",(K47*Data!$E$2)+(SUM(O47,S47)*Data!$F$2),(K47*Data!$E$3)+(SUM(O47,S47)*Data!$F$3)),"")</f>
        <v>0</v>
      </c>
      <c r="AG47" s="6">
        <f t="shared" si="67"/>
        <v>0</v>
      </c>
      <c r="AH47" s="117" t="str">
        <f t="shared" si="78"/>
        <v/>
      </c>
    </row>
    <row r="48" spans="1:40" x14ac:dyDescent="0.2">
      <c r="A48" s="124"/>
      <c r="B48" s="127"/>
      <c r="C48" s="127"/>
      <c r="E48" s="35">
        <f>E39</f>
        <v>0</v>
      </c>
      <c r="G48" s="35">
        <f>G39</f>
        <v>0</v>
      </c>
      <c r="J48" s="42">
        <f t="shared" si="63"/>
        <v>0</v>
      </c>
      <c r="K48" s="43">
        <f t="shared" si="80"/>
        <v>0</v>
      </c>
      <c r="L48" s="22" t="str">
        <f t="shared" ca="1" si="68"/>
        <v/>
      </c>
      <c r="M48" s="22" t="str">
        <f t="shared" ca="1" si="69"/>
        <v/>
      </c>
      <c r="N48" s="42">
        <f t="shared" si="65"/>
        <v>0</v>
      </c>
      <c r="O48" s="43">
        <f t="shared" si="79"/>
        <v>0</v>
      </c>
      <c r="P48" s="22" t="str">
        <f t="shared" ca="1" si="70"/>
        <v/>
      </c>
      <c r="Q48" s="22" t="str">
        <f t="shared" ca="1" si="71"/>
        <v/>
      </c>
      <c r="R48" s="42">
        <f t="shared" si="72"/>
        <v>0</v>
      </c>
      <c r="S48" s="43">
        <f t="shared" si="73"/>
        <v>0</v>
      </c>
      <c r="T48" s="22" t="str">
        <f t="shared" ca="1" si="74"/>
        <v/>
      </c>
      <c r="U48" s="22" t="str">
        <f t="shared" ca="1" si="75"/>
        <v/>
      </c>
      <c r="V48" s="23">
        <f t="shared" si="76"/>
        <v>0</v>
      </c>
      <c r="W48" s="24">
        <f t="shared" si="77"/>
        <v>0</v>
      </c>
      <c r="AC48" s="25"/>
      <c r="AE48" s="6">
        <f>IFERROR(IF(Y48="",(K48*Data!$E$2)+(SUM(O48,S48)*Data!$F$2),(K48*Data!$E$3)+(SUM(O48,S48)*Data!$F$3)),"")</f>
        <v>0</v>
      </c>
      <c r="AG48" s="6">
        <f t="shared" si="67"/>
        <v>0</v>
      </c>
      <c r="AH48" s="117" t="str">
        <f t="shared" si="78"/>
        <v/>
      </c>
    </row>
    <row r="49" spans="1:40" ht="13.5" thickBot="1" x14ac:dyDescent="0.25">
      <c r="A49" s="32"/>
      <c r="B49" s="28"/>
      <c r="C49" s="28"/>
      <c r="D49" s="26"/>
      <c r="E49" s="27"/>
      <c r="F49" s="26"/>
      <c r="G49" s="27"/>
      <c r="H49" s="28"/>
      <c r="I49" s="28"/>
      <c r="J49" s="89">
        <f>SUM(J39:J48)</f>
        <v>0</v>
      </c>
      <c r="K49" s="90">
        <f>SUM(K39:K48)</f>
        <v>0</v>
      </c>
      <c r="L49" s="103" t="str">
        <f>IF((SUMIF($H39:$H48,"=NIH sponsored awards",K39:K48)/$C$2)&gt;1,"ERROR reduce NIH below 19,000","")</f>
        <v/>
      </c>
      <c r="M49" s="29"/>
      <c r="N49" s="91">
        <f>SUM(N39:N48)</f>
        <v>0</v>
      </c>
      <c r="O49" s="92">
        <f>SUM(O39:O48)</f>
        <v>0</v>
      </c>
      <c r="P49" s="103" t="str">
        <f>IF((SUMIF($H39:$H48,"=NIH sponsored awards",O39:O48)/$C$2)&gt;1,"ERROR reduce NIH below 19,000","")</f>
        <v/>
      </c>
      <c r="Q49" s="29"/>
      <c r="R49" s="93">
        <f>SUM(R39:R48)</f>
        <v>0</v>
      </c>
      <c r="S49" s="94">
        <f>SUM(S39:S48)</f>
        <v>0</v>
      </c>
      <c r="T49" s="103" t="str">
        <f>IF((SUMIF($H39:$H48,"=NIH sponsored awards",S39:S48)/$C$2)&gt;1,"ERROR reduce NIH below 19,000","")</f>
        <v/>
      </c>
      <c r="U49" s="29"/>
      <c r="V49" s="30">
        <f>SUM(J49,N49,R49)</f>
        <v>0</v>
      </c>
      <c r="W49" s="26">
        <f>SUM(K49,O49,S49)</f>
        <v>0</v>
      </c>
      <c r="X49" s="28"/>
      <c r="Y49" s="28"/>
      <c r="Z49" s="28"/>
      <c r="AA49" s="28"/>
      <c r="AB49" s="28"/>
      <c r="AC49" s="31"/>
      <c r="AD49" s="100" t="str">
        <f>IF((SUMIF(H39:H48,"=NIH sponsored awards",K39:K48)/$C$2)&gt;1,"ERROR reduce NIH below 19,000","")</f>
        <v/>
      </c>
      <c r="AE49" s="98">
        <f>SUM(AE39:AE48)</f>
        <v>0</v>
      </c>
      <c r="AF49" s="98"/>
      <c r="AG49" s="98">
        <f>SUM(AG39:AG48)</f>
        <v>0</v>
      </c>
      <c r="AH49" s="118">
        <f>SUM(AH39:AH48)</f>
        <v>0</v>
      </c>
      <c r="AI49" s="99"/>
      <c r="AJ49" s="99"/>
      <c r="AK49" s="99"/>
      <c r="AL49" s="99"/>
      <c r="AM49" s="99"/>
      <c r="AN49" s="99"/>
    </row>
    <row r="50" spans="1:40" x14ac:dyDescent="0.2">
      <c r="A50" s="122"/>
      <c r="B50" s="125"/>
      <c r="C50" s="125"/>
      <c r="D50" s="39"/>
      <c r="E50" s="34">
        <f>D50/9</f>
        <v>0</v>
      </c>
      <c r="F50" s="33">
        <f>D50*1.03</f>
        <v>0</v>
      </c>
      <c r="G50" s="36">
        <f>F50/9</f>
        <v>0</v>
      </c>
      <c r="I50" s="18"/>
      <c r="J50" s="40">
        <f t="shared" ref="J50:J59" si="81">ROUND(IF(NOT($K50=0),K50/E50,0),4)</f>
        <v>0</v>
      </c>
      <c r="K50" s="41">
        <f t="shared" ref="K50:K52" si="82">ROUNDDOWN(IF(NOT(_xlfn.ISFORMULA(J50)),$E50*J50,0),2)</f>
        <v>0</v>
      </c>
      <c r="L50" s="15" t="str">
        <f ca="1">IF($H50="","",DATE(YEAR(TODAY()),MONTH(DATEVALUE(J$4&amp;"1")),1))</f>
        <v/>
      </c>
      <c r="M50" s="15" t="str">
        <f ca="1">IF($L50="","",EOMONTH($L50,0))</f>
        <v/>
      </c>
      <c r="N50" s="40">
        <f t="shared" ref="N50:N59" si="83">ROUND(IF(NOT(O50=0),O50/$G50,0),4)</f>
        <v>0</v>
      </c>
      <c r="O50" s="41">
        <f t="shared" ref="O50:O51" si="84">ROUNDDOWN(IF(NOT(_xlfn.ISFORMULA(N50)),$G50*N50,0),2)</f>
        <v>0</v>
      </c>
      <c r="P50" s="15" t="str">
        <f ca="1">IF($H50="","",DATE(YEAR(TODAY()),MONTH(DATEVALUE(N$4&amp;"1")),1))</f>
        <v/>
      </c>
      <c r="Q50" s="15" t="str">
        <f ca="1">IF($P50="","",EOMONTH($P50,0))</f>
        <v/>
      </c>
      <c r="R50" s="40">
        <f>ROUND(IF(NOT(S50=0),S50/$G50,0),4)</f>
        <v>0</v>
      </c>
      <c r="S50" s="41">
        <f>ROUNDDOWN(IF(NOT(_xlfn.ISFORMULA(R50)),$G50*R50,0),2)</f>
        <v>0</v>
      </c>
      <c r="T50" s="15" t="str">
        <f ca="1">IF($H50="","",DATE(YEAR(TODAY()),MONTH(DATEVALUE(R$4&amp;"1")),1))</f>
        <v/>
      </c>
      <c r="U50" s="15" t="str">
        <f ca="1">IF($T50="","",EOMONTH($T50,0))</f>
        <v/>
      </c>
      <c r="V50" s="16">
        <f>SUM(J50,N50,R50)</f>
        <v>0</v>
      </c>
      <c r="W50" s="17">
        <f>SUM(K50,O50,S50)</f>
        <v>0</v>
      </c>
      <c r="X50" s="18"/>
      <c r="Y50" s="18"/>
      <c r="Z50" s="18"/>
      <c r="AA50" s="18"/>
      <c r="AB50" s="18"/>
      <c r="AC50" s="19"/>
      <c r="AE50" s="6">
        <f>IFERROR(IF(Y50="",(K50*Data!$E$2)+(SUM(O50,S50)*Data!$F$2),(K50*Data!$E$3)+(SUM(O50,S50)*Data!$F$3)),"")</f>
        <v>0</v>
      </c>
      <c r="AG50" s="6">
        <f t="shared" ref="AG50:AG59" si="85">(W50+AE50)*(1+AF50)</f>
        <v>0</v>
      </c>
      <c r="AH50" s="117" t="str">
        <f>IF(LEFT(H50,3)="NIH", W50/$C$2,"")</f>
        <v/>
      </c>
    </row>
    <row r="51" spans="1:40" x14ac:dyDescent="0.2">
      <c r="A51" s="123"/>
      <c r="B51" s="126"/>
      <c r="C51" s="126"/>
      <c r="E51" s="35">
        <f>E50</f>
        <v>0</v>
      </c>
      <c r="G51" s="35">
        <f>G50</f>
        <v>0</v>
      </c>
      <c r="J51" s="42">
        <f t="shared" si="81"/>
        <v>0</v>
      </c>
      <c r="K51" s="43">
        <f t="shared" si="82"/>
        <v>0</v>
      </c>
      <c r="L51" s="22" t="str">
        <f t="shared" ref="L51:L59" ca="1" si="86">IF($H51="","",DATE(YEAR(TODAY()),MONTH(DATEVALUE(J$4&amp;"1")),1))</f>
        <v/>
      </c>
      <c r="M51" s="22" t="str">
        <f t="shared" ref="M51:M59" ca="1" si="87">IF($L51="","",EOMONTH($L51,0))</f>
        <v/>
      </c>
      <c r="N51" s="42">
        <f t="shared" si="83"/>
        <v>0</v>
      </c>
      <c r="O51" s="43">
        <f t="shared" si="84"/>
        <v>0</v>
      </c>
      <c r="P51" s="22" t="str">
        <f t="shared" ref="P51:P59" ca="1" si="88">IF($H51="","",DATE(YEAR(TODAY()),MONTH(DATEVALUE(N$4&amp;"1")),1))</f>
        <v/>
      </c>
      <c r="Q51" s="22" t="str">
        <f t="shared" ref="Q51:Q59" ca="1" si="89">IF($P51="","",EOMONTH($P51,0))</f>
        <v/>
      </c>
      <c r="R51" s="42">
        <f t="shared" ref="R51:R59" si="90">ROUND(IF(NOT(S51=0),S51/$G51,0),4)</f>
        <v>0</v>
      </c>
      <c r="S51" s="43">
        <f t="shared" ref="S51:S59" si="91">ROUNDDOWN(IF(NOT(_xlfn.ISFORMULA(R51)),$G51*R51,0),2)</f>
        <v>0</v>
      </c>
      <c r="T51" s="22" t="str">
        <f t="shared" ref="T51:T59" ca="1" si="92">IF($H51="","",DATE(YEAR(TODAY()),MONTH(DATEVALUE(R$4&amp;"1")),1))</f>
        <v/>
      </c>
      <c r="U51" s="22" t="str">
        <f t="shared" ref="U51:U59" ca="1" si="93">IF($T51="","",EOMONTH($T51,0))</f>
        <v/>
      </c>
      <c r="V51" s="23">
        <f t="shared" ref="V51:V59" si="94">SUM(J51,N51,R51)</f>
        <v>0</v>
      </c>
      <c r="W51" s="24">
        <f t="shared" ref="W51:W59" si="95">SUM(K51,O51,S51)</f>
        <v>0</v>
      </c>
      <c r="AC51" s="25"/>
      <c r="AE51" s="6">
        <f>IFERROR(IF(Y51="",(K51*Data!$E$2)+(SUM(O51,S51)*Data!$F$2),(K51*Data!$E$3)+(SUM(O51,S51)*Data!$F$3)),"")</f>
        <v>0</v>
      </c>
      <c r="AG51" s="6">
        <f t="shared" si="85"/>
        <v>0</v>
      </c>
      <c r="AH51" s="117" t="str">
        <f t="shared" ref="AH51:AH59" si="96">IF(LEFT(H51,3)="NIH", W51/$C$2,"")</f>
        <v/>
      </c>
    </row>
    <row r="52" spans="1:40" x14ac:dyDescent="0.2">
      <c r="A52" s="123"/>
      <c r="B52" s="126"/>
      <c r="C52" s="126"/>
      <c r="E52" s="35">
        <f>E50</f>
        <v>0</v>
      </c>
      <c r="G52" s="35">
        <f>G50</f>
        <v>0</v>
      </c>
      <c r="J52" s="42">
        <f t="shared" si="81"/>
        <v>0</v>
      </c>
      <c r="K52" s="43">
        <f t="shared" si="82"/>
        <v>0</v>
      </c>
      <c r="L52" s="22" t="str">
        <f t="shared" ca="1" si="86"/>
        <v/>
      </c>
      <c r="M52" s="22" t="str">
        <f t="shared" ca="1" si="87"/>
        <v/>
      </c>
      <c r="N52" s="42">
        <f t="shared" si="83"/>
        <v>0</v>
      </c>
      <c r="O52" s="43">
        <f>ROUNDDOWN(IF(NOT(_xlfn.ISFORMULA(N52)),$G52*N52,0),2)</f>
        <v>0</v>
      </c>
      <c r="P52" s="22" t="str">
        <f t="shared" ca="1" si="88"/>
        <v/>
      </c>
      <c r="Q52" s="22" t="str">
        <f t="shared" ca="1" si="89"/>
        <v/>
      </c>
      <c r="R52" s="42">
        <f t="shared" si="90"/>
        <v>0</v>
      </c>
      <c r="S52" s="43">
        <f t="shared" si="91"/>
        <v>0</v>
      </c>
      <c r="T52" s="22" t="str">
        <f t="shared" ca="1" si="92"/>
        <v/>
      </c>
      <c r="U52" s="22" t="str">
        <f t="shared" ca="1" si="93"/>
        <v/>
      </c>
      <c r="V52" s="23">
        <f t="shared" si="94"/>
        <v>0</v>
      </c>
      <c r="W52" s="24">
        <f t="shared" si="95"/>
        <v>0</v>
      </c>
      <c r="AC52" s="25"/>
      <c r="AE52" s="6">
        <f>IFERROR(IF(Y52="",(K52*Data!$E$2)+(SUM(O52,S52)*Data!$F$2),(K52*Data!$E$3)+(SUM(O52,S52)*Data!$F$3)),"")</f>
        <v>0</v>
      </c>
      <c r="AG52" s="6">
        <f t="shared" si="85"/>
        <v>0</v>
      </c>
      <c r="AH52" s="117" t="str">
        <f t="shared" si="96"/>
        <v/>
      </c>
    </row>
    <row r="53" spans="1:40" x14ac:dyDescent="0.2">
      <c r="A53" s="123"/>
      <c r="B53" s="126"/>
      <c r="C53" s="126"/>
      <c r="E53" s="35">
        <f>E50</f>
        <v>0</v>
      </c>
      <c r="G53" s="35">
        <f>G50</f>
        <v>0</v>
      </c>
      <c r="J53" s="42">
        <f t="shared" si="81"/>
        <v>0</v>
      </c>
      <c r="K53" s="43">
        <f>ROUNDDOWN(IF(NOT(_xlfn.ISFORMULA(J53)),$E53*J53,0),2)</f>
        <v>0</v>
      </c>
      <c r="L53" s="22" t="str">
        <f t="shared" ca="1" si="86"/>
        <v/>
      </c>
      <c r="M53" s="22" t="str">
        <f t="shared" ca="1" si="87"/>
        <v/>
      </c>
      <c r="N53" s="42">
        <f t="shared" si="83"/>
        <v>0</v>
      </c>
      <c r="O53" s="43">
        <f t="shared" ref="O53:O59" si="97">ROUNDDOWN(IF(NOT(_xlfn.ISFORMULA(N53)),$G53*N53,0),2)</f>
        <v>0</v>
      </c>
      <c r="P53" s="22" t="str">
        <f t="shared" ca="1" si="88"/>
        <v/>
      </c>
      <c r="Q53" s="22" t="str">
        <f t="shared" ca="1" si="89"/>
        <v/>
      </c>
      <c r="R53" s="42">
        <f t="shared" si="90"/>
        <v>0</v>
      </c>
      <c r="S53" s="43">
        <f t="shared" si="91"/>
        <v>0</v>
      </c>
      <c r="T53" s="22" t="str">
        <f t="shared" ca="1" si="92"/>
        <v/>
      </c>
      <c r="U53" s="22" t="str">
        <f t="shared" ca="1" si="93"/>
        <v/>
      </c>
      <c r="V53" s="23">
        <f t="shared" si="94"/>
        <v>0</v>
      </c>
      <c r="W53" s="24">
        <f t="shared" si="95"/>
        <v>0</v>
      </c>
      <c r="AC53" s="25"/>
      <c r="AE53" s="6">
        <f>IFERROR(IF(Y53="",(K53*Data!$E$2)+(SUM(O53,S53)*Data!$F$2),(K53*Data!$E$3)+(SUM(O53,S53)*Data!$F$3)),"")</f>
        <v>0</v>
      </c>
      <c r="AG53" s="6">
        <f t="shared" si="85"/>
        <v>0</v>
      </c>
      <c r="AH53" s="117" t="str">
        <f t="shared" si="96"/>
        <v/>
      </c>
    </row>
    <row r="54" spans="1:40" x14ac:dyDescent="0.2">
      <c r="A54" s="123"/>
      <c r="B54" s="126"/>
      <c r="C54" s="126"/>
      <c r="E54" s="35">
        <f>E50</f>
        <v>0</v>
      </c>
      <c r="G54" s="35">
        <f>G50</f>
        <v>0</v>
      </c>
      <c r="J54" s="42">
        <f t="shared" si="81"/>
        <v>0</v>
      </c>
      <c r="K54" s="43">
        <f t="shared" ref="K54:K59" si="98">ROUNDDOWN(IF(NOT(_xlfn.ISFORMULA(J54)),$E54*J54,0),2)</f>
        <v>0</v>
      </c>
      <c r="L54" s="22" t="str">
        <f t="shared" ca="1" si="86"/>
        <v/>
      </c>
      <c r="M54" s="22" t="str">
        <f t="shared" ca="1" si="87"/>
        <v/>
      </c>
      <c r="N54" s="42">
        <f t="shared" si="83"/>
        <v>0</v>
      </c>
      <c r="O54" s="43">
        <f t="shared" si="97"/>
        <v>0</v>
      </c>
      <c r="P54" s="22" t="str">
        <f t="shared" ca="1" si="88"/>
        <v/>
      </c>
      <c r="Q54" s="22" t="str">
        <f t="shared" ca="1" si="89"/>
        <v/>
      </c>
      <c r="R54" s="42">
        <f t="shared" si="90"/>
        <v>0</v>
      </c>
      <c r="S54" s="43">
        <f t="shared" si="91"/>
        <v>0</v>
      </c>
      <c r="T54" s="22" t="str">
        <f t="shared" ca="1" si="92"/>
        <v/>
      </c>
      <c r="U54" s="22" t="str">
        <f t="shared" ca="1" si="93"/>
        <v/>
      </c>
      <c r="V54" s="23">
        <f t="shared" si="94"/>
        <v>0</v>
      </c>
      <c r="W54" s="24">
        <f t="shared" si="95"/>
        <v>0</v>
      </c>
      <c r="AC54" s="25"/>
      <c r="AE54" s="6">
        <f>IFERROR(IF(Y54="",(K54*Data!$E$2)+(SUM(O54,S54)*Data!$F$2),(K54*Data!$E$3)+(SUM(O54,S54)*Data!$F$3)),"")</f>
        <v>0</v>
      </c>
      <c r="AG54" s="6">
        <f t="shared" si="85"/>
        <v>0</v>
      </c>
      <c r="AH54" s="117" t="str">
        <f t="shared" si="96"/>
        <v/>
      </c>
    </row>
    <row r="55" spans="1:40" x14ac:dyDescent="0.2">
      <c r="A55" s="123"/>
      <c r="B55" s="126"/>
      <c r="C55" s="126"/>
      <c r="E55" s="35">
        <f>E50</f>
        <v>0</v>
      </c>
      <c r="G55" s="35">
        <f>G50</f>
        <v>0</v>
      </c>
      <c r="J55" s="42">
        <f t="shared" si="81"/>
        <v>0</v>
      </c>
      <c r="K55" s="43">
        <f t="shared" si="98"/>
        <v>0</v>
      </c>
      <c r="L55" s="22" t="str">
        <f t="shared" ca="1" si="86"/>
        <v/>
      </c>
      <c r="M55" s="22" t="str">
        <f t="shared" ca="1" si="87"/>
        <v/>
      </c>
      <c r="N55" s="42">
        <f t="shared" si="83"/>
        <v>0</v>
      </c>
      <c r="O55" s="43">
        <f t="shared" si="97"/>
        <v>0</v>
      </c>
      <c r="P55" s="22" t="str">
        <f t="shared" ca="1" si="88"/>
        <v/>
      </c>
      <c r="Q55" s="22" t="str">
        <f t="shared" ca="1" si="89"/>
        <v/>
      </c>
      <c r="R55" s="42">
        <f t="shared" si="90"/>
        <v>0</v>
      </c>
      <c r="S55" s="43">
        <f t="shared" si="91"/>
        <v>0</v>
      </c>
      <c r="T55" s="22" t="str">
        <f t="shared" ca="1" si="92"/>
        <v/>
      </c>
      <c r="U55" s="22" t="str">
        <f t="shared" ca="1" si="93"/>
        <v/>
      </c>
      <c r="V55" s="23">
        <f t="shared" si="94"/>
        <v>0</v>
      </c>
      <c r="W55" s="24">
        <f t="shared" si="95"/>
        <v>0</v>
      </c>
      <c r="AC55" s="25"/>
      <c r="AE55" s="6">
        <f>IFERROR(IF(Y55="",(K55*Data!$E$2)+(SUM(O55,S55)*Data!$F$2),(K55*Data!$E$3)+(SUM(O55,S55)*Data!$F$3)),"")</f>
        <v>0</v>
      </c>
      <c r="AG55" s="6">
        <f t="shared" si="85"/>
        <v>0</v>
      </c>
      <c r="AH55" s="117" t="str">
        <f t="shared" si="96"/>
        <v/>
      </c>
    </row>
    <row r="56" spans="1:40" x14ac:dyDescent="0.2">
      <c r="A56" s="123"/>
      <c r="B56" s="126"/>
      <c r="C56" s="126"/>
      <c r="E56" s="35">
        <f>E50</f>
        <v>0</v>
      </c>
      <c r="G56" s="35">
        <f>G50</f>
        <v>0</v>
      </c>
      <c r="J56" s="42">
        <f t="shared" si="81"/>
        <v>0</v>
      </c>
      <c r="K56" s="43">
        <f t="shared" si="98"/>
        <v>0</v>
      </c>
      <c r="L56" s="22" t="str">
        <f t="shared" ca="1" si="86"/>
        <v/>
      </c>
      <c r="M56" s="22" t="str">
        <f t="shared" ca="1" si="87"/>
        <v/>
      </c>
      <c r="N56" s="42">
        <f t="shared" si="83"/>
        <v>0</v>
      </c>
      <c r="O56" s="43">
        <f t="shared" si="97"/>
        <v>0</v>
      </c>
      <c r="P56" s="22" t="str">
        <f t="shared" ca="1" si="88"/>
        <v/>
      </c>
      <c r="Q56" s="22" t="str">
        <f t="shared" ca="1" si="89"/>
        <v/>
      </c>
      <c r="R56" s="42">
        <f t="shared" si="90"/>
        <v>0</v>
      </c>
      <c r="S56" s="43">
        <f t="shared" si="91"/>
        <v>0</v>
      </c>
      <c r="T56" s="22" t="str">
        <f t="shared" ca="1" si="92"/>
        <v/>
      </c>
      <c r="U56" s="22" t="str">
        <f t="shared" ca="1" si="93"/>
        <v/>
      </c>
      <c r="V56" s="23">
        <f t="shared" si="94"/>
        <v>0</v>
      </c>
      <c r="W56" s="24">
        <f t="shared" si="95"/>
        <v>0</v>
      </c>
      <c r="AC56" s="25"/>
      <c r="AE56" s="6">
        <f>IFERROR(IF(Y56="",(K56*Data!$E$2)+(SUM(O56,S56)*Data!$F$2),(K56*Data!$E$3)+(SUM(O56,S56)*Data!$F$3)),"")</f>
        <v>0</v>
      </c>
      <c r="AG56" s="6">
        <f t="shared" si="85"/>
        <v>0</v>
      </c>
      <c r="AH56" s="117" t="str">
        <f t="shared" si="96"/>
        <v/>
      </c>
    </row>
    <row r="57" spans="1:40" x14ac:dyDescent="0.2">
      <c r="A57" s="123"/>
      <c r="B57" s="126"/>
      <c r="C57" s="126"/>
      <c r="E57" s="35">
        <f>E50</f>
        <v>0</v>
      </c>
      <c r="G57" s="35">
        <f>G50</f>
        <v>0</v>
      </c>
      <c r="J57" s="42">
        <f t="shared" si="81"/>
        <v>0</v>
      </c>
      <c r="K57" s="43">
        <f t="shared" si="98"/>
        <v>0</v>
      </c>
      <c r="L57" s="22" t="str">
        <f t="shared" ca="1" si="86"/>
        <v/>
      </c>
      <c r="M57" s="22" t="str">
        <f t="shared" ca="1" si="87"/>
        <v/>
      </c>
      <c r="N57" s="42">
        <f t="shared" si="83"/>
        <v>0</v>
      </c>
      <c r="O57" s="43">
        <f t="shared" si="97"/>
        <v>0</v>
      </c>
      <c r="P57" s="22" t="str">
        <f t="shared" ca="1" si="88"/>
        <v/>
      </c>
      <c r="Q57" s="22" t="str">
        <f t="shared" ca="1" si="89"/>
        <v/>
      </c>
      <c r="R57" s="42">
        <f t="shared" si="90"/>
        <v>0</v>
      </c>
      <c r="S57" s="43">
        <f t="shared" si="91"/>
        <v>0</v>
      </c>
      <c r="T57" s="22" t="str">
        <f t="shared" ca="1" si="92"/>
        <v/>
      </c>
      <c r="U57" s="22" t="str">
        <f t="shared" ca="1" si="93"/>
        <v/>
      </c>
      <c r="V57" s="23">
        <f t="shared" si="94"/>
        <v>0</v>
      </c>
      <c r="W57" s="24">
        <f t="shared" si="95"/>
        <v>0</v>
      </c>
      <c r="AC57" s="25"/>
      <c r="AE57" s="6">
        <f>IFERROR(IF(Y57="",(K57*Data!$E$2)+(SUM(O57,S57)*Data!$F$2),(K57*Data!$E$3)+(SUM(O57,S57)*Data!$F$3)),"")</f>
        <v>0</v>
      </c>
      <c r="AG57" s="6">
        <f t="shared" si="85"/>
        <v>0</v>
      </c>
      <c r="AH57" s="117" t="str">
        <f t="shared" si="96"/>
        <v/>
      </c>
    </row>
    <row r="58" spans="1:40" x14ac:dyDescent="0.2">
      <c r="A58" s="123"/>
      <c r="B58" s="126"/>
      <c r="C58" s="126"/>
      <c r="E58" s="35">
        <f>E50</f>
        <v>0</v>
      </c>
      <c r="G58" s="35">
        <f>G50</f>
        <v>0</v>
      </c>
      <c r="J58" s="42">
        <f t="shared" si="81"/>
        <v>0</v>
      </c>
      <c r="K58" s="43">
        <f t="shared" si="98"/>
        <v>0</v>
      </c>
      <c r="L58" s="22" t="str">
        <f t="shared" ca="1" si="86"/>
        <v/>
      </c>
      <c r="M58" s="22" t="str">
        <f t="shared" ca="1" si="87"/>
        <v/>
      </c>
      <c r="N58" s="42">
        <f t="shared" si="83"/>
        <v>0</v>
      </c>
      <c r="O58" s="43">
        <f t="shared" si="97"/>
        <v>0</v>
      </c>
      <c r="P58" s="22" t="str">
        <f t="shared" ca="1" si="88"/>
        <v/>
      </c>
      <c r="Q58" s="22" t="str">
        <f t="shared" ca="1" si="89"/>
        <v/>
      </c>
      <c r="R58" s="42">
        <f t="shared" si="90"/>
        <v>0</v>
      </c>
      <c r="S58" s="43">
        <f t="shared" si="91"/>
        <v>0</v>
      </c>
      <c r="T58" s="22" t="str">
        <f t="shared" ca="1" si="92"/>
        <v/>
      </c>
      <c r="U58" s="22" t="str">
        <f t="shared" ca="1" si="93"/>
        <v/>
      </c>
      <c r="V58" s="23">
        <f t="shared" si="94"/>
        <v>0</v>
      </c>
      <c r="W58" s="24">
        <f t="shared" si="95"/>
        <v>0</v>
      </c>
      <c r="AC58" s="25"/>
      <c r="AE58" s="6">
        <f>IFERROR(IF(Y58="",(K58*Data!$E$2)+(SUM(O58,S58)*Data!$F$2),(K58*Data!$E$3)+(SUM(O58,S58)*Data!$F$3)),"")</f>
        <v>0</v>
      </c>
      <c r="AG58" s="6">
        <f t="shared" si="85"/>
        <v>0</v>
      </c>
      <c r="AH58" s="117" t="str">
        <f t="shared" si="96"/>
        <v/>
      </c>
    </row>
    <row r="59" spans="1:40" x14ac:dyDescent="0.2">
      <c r="A59" s="124"/>
      <c r="B59" s="127"/>
      <c r="C59" s="127"/>
      <c r="E59" s="35">
        <f>E50</f>
        <v>0</v>
      </c>
      <c r="G59" s="35">
        <f>G50</f>
        <v>0</v>
      </c>
      <c r="J59" s="42">
        <f t="shared" si="81"/>
        <v>0</v>
      </c>
      <c r="K59" s="43">
        <f t="shared" si="98"/>
        <v>0</v>
      </c>
      <c r="L59" s="22" t="str">
        <f t="shared" ca="1" si="86"/>
        <v/>
      </c>
      <c r="M59" s="22" t="str">
        <f t="shared" ca="1" si="87"/>
        <v/>
      </c>
      <c r="N59" s="42">
        <f t="shared" si="83"/>
        <v>0</v>
      </c>
      <c r="O59" s="43">
        <f t="shared" si="97"/>
        <v>0</v>
      </c>
      <c r="P59" s="22" t="str">
        <f t="shared" ca="1" si="88"/>
        <v/>
      </c>
      <c r="Q59" s="22" t="str">
        <f t="shared" ca="1" si="89"/>
        <v/>
      </c>
      <c r="R59" s="42">
        <f t="shared" si="90"/>
        <v>0</v>
      </c>
      <c r="S59" s="43">
        <f t="shared" si="91"/>
        <v>0</v>
      </c>
      <c r="T59" s="22" t="str">
        <f t="shared" ca="1" si="92"/>
        <v/>
      </c>
      <c r="U59" s="22" t="str">
        <f t="shared" ca="1" si="93"/>
        <v/>
      </c>
      <c r="V59" s="23">
        <f t="shared" si="94"/>
        <v>0</v>
      </c>
      <c r="W59" s="24">
        <f t="shared" si="95"/>
        <v>0</v>
      </c>
      <c r="AC59" s="25"/>
      <c r="AE59" s="6">
        <f>IFERROR(IF(Y59="",(K59*Data!$E$2)+(SUM(O59,S59)*Data!$F$2),(K59*Data!$E$3)+(SUM(O59,S59)*Data!$F$3)),"")</f>
        <v>0</v>
      </c>
      <c r="AG59" s="6">
        <f t="shared" si="85"/>
        <v>0</v>
      </c>
      <c r="AH59" s="117" t="str">
        <f t="shared" si="96"/>
        <v/>
      </c>
    </row>
    <row r="60" spans="1:40" ht="13.5" thickBot="1" x14ac:dyDescent="0.25">
      <c r="A60" s="32"/>
      <c r="B60" s="28"/>
      <c r="C60" s="28"/>
      <c r="D60" s="26"/>
      <c r="E60" s="27"/>
      <c r="F60" s="26"/>
      <c r="G60" s="27"/>
      <c r="H60" s="28"/>
      <c r="I60" s="28"/>
      <c r="J60" s="89">
        <f>SUM(J50:J59)</f>
        <v>0</v>
      </c>
      <c r="K60" s="90">
        <f>SUM(K50:K59)</f>
        <v>0</v>
      </c>
      <c r="L60" s="103" t="str">
        <f>IF((SUMIF($H50:$H59,"=NIH sponsored awards",K50:K59)/$C$2)&gt;1,"ERROR reduce NIH below 19,000","")</f>
        <v/>
      </c>
      <c r="M60" s="29"/>
      <c r="N60" s="91">
        <f>SUM(N50:N59)</f>
        <v>0</v>
      </c>
      <c r="O60" s="92">
        <f>SUM(O50:O59)</f>
        <v>0</v>
      </c>
      <c r="P60" s="103" t="str">
        <f>IF((SUMIF($H50:$H59,"=NIH sponsored awards",O50:O59)/$C$2)&gt;1,"ERROR reduce NIH below 19,000","")</f>
        <v/>
      </c>
      <c r="Q60" s="29"/>
      <c r="R60" s="93">
        <f>SUM(R50:R59)</f>
        <v>0</v>
      </c>
      <c r="S60" s="94">
        <f>SUM(S50:S59)</f>
        <v>0</v>
      </c>
      <c r="T60" s="103" t="str">
        <f>IF((SUMIF($H50:$H59,"=NIH sponsored awards",S50:S59)/$C$2)&gt;1,"ERROR reduce NIH below 19,000","")</f>
        <v/>
      </c>
      <c r="U60" s="29"/>
      <c r="V60" s="30">
        <f>SUM(J60,N60,R60)</f>
        <v>0</v>
      </c>
      <c r="W60" s="26">
        <f>SUM(K60,O60,S60)</f>
        <v>0</v>
      </c>
      <c r="X60" s="28"/>
      <c r="Y60" s="28"/>
      <c r="Z60" s="28"/>
      <c r="AA60" s="28"/>
      <c r="AB60" s="28"/>
      <c r="AC60" s="31"/>
      <c r="AD60" s="100" t="str">
        <f>IF((SUMIF(H50:H59,"=NIH sponsored awards",K50:K59)/$C$2)&gt;1,"ERROR reduce NIH below 19,000","")</f>
        <v/>
      </c>
      <c r="AE60" s="98">
        <f>SUM(AE50:AE59)</f>
        <v>0</v>
      </c>
      <c r="AF60" s="98"/>
      <c r="AG60" s="98">
        <f>SUM(AG50:AG59)</f>
        <v>0</v>
      </c>
      <c r="AH60" s="118">
        <f>SUM(AH50:AH59)</f>
        <v>0</v>
      </c>
      <c r="AI60" s="99"/>
      <c r="AJ60" s="99"/>
      <c r="AK60" s="99"/>
      <c r="AL60" s="99"/>
      <c r="AM60" s="99"/>
      <c r="AN60" s="99"/>
    </row>
    <row r="61" spans="1:40" x14ac:dyDescent="0.2">
      <c r="A61" s="122"/>
      <c r="B61" s="125"/>
      <c r="C61" s="125"/>
      <c r="D61" s="39"/>
      <c r="E61" s="34">
        <f>D61/9</f>
        <v>0</v>
      </c>
      <c r="F61" s="33">
        <f>D61*1.03</f>
        <v>0</v>
      </c>
      <c r="G61" s="36">
        <f>F61/9</f>
        <v>0</v>
      </c>
      <c r="I61" s="18"/>
      <c r="J61" s="40">
        <f t="shared" ref="J61:J70" si="99">ROUND(IF(NOT($K61=0),K61/E61,0),4)</f>
        <v>0</v>
      </c>
      <c r="K61" s="41">
        <f t="shared" ref="K61:K63" si="100">ROUNDDOWN(IF(NOT(_xlfn.ISFORMULA(J61)),$E61*J61,0),2)</f>
        <v>0</v>
      </c>
      <c r="L61" s="15" t="str">
        <f ca="1">IF($H61="","",DATE(YEAR(TODAY()),MONTH(DATEVALUE(J$4&amp;"1")),1))</f>
        <v/>
      </c>
      <c r="M61" s="15" t="str">
        <f ca="1">IF($L61="","",EOMONTH($L61,0))</f>
        <v/>
      </c>
      <c r="N61" s="40">
        <f t="shared" ref="N61:N70" si="101">ROUND(IF(NOT(O61=0),O61/$G61,0),4)</f>
        <v>0</v>
      </c>
      <c r="O61" s="41">
        <f t="shared" ref="O61:O62" si="102">ROUNDDOWN(IF(NOT(_xlfn.ISFORMULA(N61)),$G61*N61,0),2)</f>
        <v>0</v>
      </c>
      <c r="P61" s="15" t="str">
        <f ca="1">IF($H61="","",DATE(YEAR(TODAY()),MONTH(DATEVALUE(N$4&amp;"1")),1))</f>
        <v/>
      </c>
      <c r="Q61" s="15" t="str">
        <f ca="1">IF($P61="","",EOMONTH($P61,0))</f>
        <v/>
      </c>
      <c r="R61" s="40">
        <f>ROUND(IF(NOT(S61=0),S61/$G61,0),4)</f>
        <v>0</v>
      </c>
      <c r="S61" s="41">
        <f>ROUNDDOWN(IF(NOT(_xlfn.ISFORMULA(R61)),$G61*R61,0),2)</f>
        <v>0</v>
      </c>
      <c r="T61" s="15" t="str">
        <f ca="1">IF($H61="","",DATE(YEAR(TODAY()),MONTH(DATEVALUE(R$4&amp;"1")),1))</f>
        <v/>
      </c>
      <c r="U61" s="15" t="str">
        <f ca="1">IF($T61="","",EOMONTH($T61,0))</f>
        <v/>
      </c>
      <c r="V61" s="16">
        <f>SUM(J61,N61,R61)</f>
        <v>0</v>
      </c>
      <c r="W61" s="17">
        <f>SUM(K61,O61,S61)</f>
        <v>0</v>
      </c>
      <c r="X61" s="18"/>
      <c r="Y61" s="18"/>
      <c r="Z61" s="18"/>
      <c r="AA61" s="18"/>
      <c r="AB61" s="18"/>
      <c r="AC61" s="19"/>
      <c r="AE61" s="6">
        <f>IFERROR(IF(Y61="",(K61*Data!$E$2)+(SUM(O61,S61)*Data!$F$2),(K61*Data!$E$3)+(SUM(O61,S61)*Data!$F$3)),"")</f>
        <v>0</v>
      </c>
      <c r="AG61" s="6">
        <f t="shared" ref="AG61:AG70" si="103">(W61+AE61)*(1+AF61)</f>
        <v>0</v>
      </c>
      <c r="AH61" s="117" t="str">
        <f>IF(LEFT(H61,3)="NIH", W61/$C$2,"")</f>
        <v/>
      </c>
    </row>
    <row r="62" spans="1:40" x14ac:dyDescent="0.2">
      <c r="A62" s="123"/>
      <c r="B62" s="126"/>
      <c r="C62" s="126"/>
      <c r="E62" s="35">
        <f>E61</f>
        <v>0</v>
      </c>
      <c r="G62" s="35">
        <f>G61</f>
        <v>0</v>
      </c>
      <c r="J62" s="42">
        <f t="shared" si="99"/>
        <v>0</v>
      </c>
      <c r="K62" s="43">
        <f t="shared" si="100"/>
        <v>0</v>
      </c>
      <c r="L62" s="22" t="str">
        <f t="shared" ref="L62:L70" ca="1" si="104">IF($H62="","",DATE(YEAR(TODAY()),MONTH(DATEVALUE(J$4&amp;"1")),1))</f>
        <v/>
      </c>
      <c r="M62" s="22" t="str">
        <f t="shared" ref="M62:M70" ca="1" si="105">IF($L62="","",EOMONTH($L62,0))</f>
        <v/>
      </c>
      <c r="N62" s="42">
        <f t="shared" si="101"/>
        <v>0</v>
      </c>
      <c r="O62" s="43">
        <f t="shared" si="102"/>
        <v>0</v>
      </c>
      <c r="P62" s="22" t="str">
        <f t="shared" ref="P62:P70" ca="1" si="106">IF($H62="","",DATE(YEAR(TODAY()),MONTH(DATEVALUE(N$4&amp;"1")),1))</f>
        <v/>
      </c>
      <c r="Q62" s="22" t="str">
        <f t="shared" ref="Q62:Q70" ca="1" si="107">IF($P62="","",EOMONTH($P62,0))</f>
        <v/>
      </c>
      <c r="R62" s="42">
        <f t="shared" ref="R62:R70" si="108">ROUND(IF(NOT(S62=0),S62/$G62,0),4)</f>
        <v>0</v>
      </c>
      <c r="S62" s="43">
        <f t="shared" ref="S62:S70" si="109">ROUNDDOWN(IF(NOT(_xlfn.ISFORMULA(R62)),$G62*R62,0),2)</f>
        <v>0</v>
      </c>
      <c r="T62" s="22" t="str">
        <f t="shared" ref="T62:T70" ca="1" si="110">IF($H62="","",DATE(YEAR(TODAY()),MONTH(DATEVALUE(R$4&amp;"1")),1))</f>
        <v/>
      </c>
      <c r="U62" s="22" t="str">
        <f t="shared" ref="U62:U70" ca="1" si="111">IF($T62="","",EOMONTH($T62,0))</f>
        <v/>
      </c>
      <c r="V62" s="23">
        <f t="shared" ref="V62:V70" si="112">SUM(J62,N62,R62)</f>
        <v>0</v>
      </c>
      <c r="W62" s="24">
        <f t="shared" ref="W62:W70" si="113">SUM(K62,O62,S62)</f>
        <v>0</v>
      </c>
      <c r="AC62" s="25"/>
      <c r="AE62" s="6">
        <f>IFERROR(IF(Y62="",(K62*Data!$E$2)+(SUM(O62,S62)*Data!$F$2),(K62*Data!$E$3)+(SUM(O62,S62)*Data!$F$3)),"")</f>
        <v>0</v>
      </c>
      <c r="AG62" s="6">
        <f t="shared" si="103"/>
        <v>0</v>
      </c>
      <c r="AH62" s="117" t="str">
        <f t="shared" ref="AH62:AH70" si="114">IF(LEFT(H62,3)="NIH", W62/$C$2,"")</f>
        <v/>
      </c>
    </row>
    <row r="63" spans="1:40" x14ac:dyDescent="0.2">
      <c r="A63" s="123"/>
      <c r="B63" s="126"/>
      <c r="C63" s="126"/>
      <c r="E63" s="35">
        <f>E61</f>
        <v>0</v>
      </c>
      <c r="G63" s="35">
        <f>G61</f>
        <v>0</v>
      </c>
      <c r="J63" s="42">
        <f t="shared" si="99"/>
        <v>0</v>
      </c>
      <c r="K63" s="43">
        <f t="shared" si="100"/>
        <v>0</v>
      </c>
      <c r="L63" s="22" t="str">
        <f t="shared" ca="1" si="104"/>
        <v/>
      </c>
      <c r="M63" s="22" t="str">
        <f t="shared" ca="1" si="105"/>
        <v/>
      </c>
      <c r="N63" s="42">
        <f t="shared" si="101"/>
        <v>0</v>
      </c>
      <c r="O63" s="43">
        <f>ROUNDDOWN(IF(NOT(_xlfn.ISFORMULA(N63)),$G63*N63,0),2)</f>
        <v>0</v>
      </c>
      <c r="P63" s="22" t="str">
        <f t="shared" ca="1" si="106"/>
        <v/>
      </c>
      <c r="Q63" s="22" t="str">
        <f t="shared" ca="1" si="107"/>
        <v/>
      </c>
      <c r="R63" s="42">
        <f t="shared" si="108"/>
        <v>0</v>
      </c>
      <c r="S63" s="43">
        <f t="shared" si="109"/>
        <v>0</v>
      </c>
      <c r="T63" s="22" t="str">
        <f t="shared" ca="1" si="110"/>
        <v/>
      </c>
      <c r="U63" s="22" t="str">
        <f t="shared" ca="1" si="111"/>
        <v/>
      </c>
      <c r="V63" s="23">
        <f t="shared" si="112"/>
        <v>0</v>
      </c>
      <c r="W63" s="24">
        <f t="shared" si="113"/>
        <v>0</v>
      </c>
      <c r="AC63" s="25"/>
      <c r="AE63" s="6">
        <f>IFERROR(IF(Y63="",(K63*Data!$E$2)+(SUM(O63,S63)*Data!$F$2),(K63*Data!$E$3)+(SUM(O63,S63)*Data!$F$3)),"")</f>
        <v>0</v>
      </c>
      <c r="AG63" s="6">
        <f t="shared" si="103"/>
        <v>0</v>
      </c>
      <c r="AH63" s="117" t="str">
        <f t="shared" si="114"/>
        <v/>
      </c>
    </row>
    <row r="64" spans="1:40" x14ac:dyDescent="0.2">
      <c r="A64" s="123"/>
      <c r="B64" s="126"/>
      <c r="C64" s="126"/>
      <c r="E64" s="35">
        <f>E61</f>
        <v>0</v>
      </c>
      <c r="G64" s="35">
        <f>G61</f>
        <v>0</v>
      </c>
      <c r="J64" s="42">
        <f t="shared" si="99"/>
        <v>0</v>
      </c>
      <c r="K64" s="43">
        <f>ROUNDDOWN(IF(NOT(_xlfn.ISFORMULA(J64)),$E64*J64,0),2)</f>
        <v>0</v>
      </c>
      <c r="L64" s="22" t="str">
        <f t="shared" ca="1" si="104"/>
        <v/>
      </c>
      <c r="M64" s="22" t="str">
        <f t="shared" ca="1" si="105"/>
        <v/>
      </c>
      <c r="N64" s="42">
        <f t="shared" si="101"/>
        <v>0</v>
      </c>
      <c r="O64" s="43">
        <f t="shared" ref="O64:O70" si="115">ROUNDDOWN(IF(NOT(_xlfn.ISFORMULA(N64)),$G64*N64,0),2)</f>
        <v>0</v>
      </c>
      <c r="P64" s="22" t="str">
        <f t="shared" ca="1" si="106"/>
        <v/>
      </c>
      <c r="Q64" s="22" t="str">
        <f t="shared" ca="1" si="107"/>
        <v/>
      </c>
      <c r="R64" s="42">
        <f t="shared" si="108"/>
        <v>0</v>
      </c>
      <c r="S64" s="43">
        <f t="shared" si="109"/>
        <v>0</v>
      </c>
      <c r="T64" s="22" t="str">
        <f t="shared" ca="1" si="110"/>
        <v/>
      </c>
      <c r="U64" s="22" t="str">
        <f t="shared" ca="1" si="111"/>
        <v/>
      </c>
      <c r="V64" s="23">
        <f t="shared" si="112"/>
        <v>0</v>
      </c>
      <c r="W64" s="24">
        <f t="shared" si="113"/>
        <v>0</v>
      </c>
      <c r="AC64" s="25"/>
      <c r="AE64" s="6">
        <f>IFERROR(IF(Y64="",(K64*Data!$E$2)+(SUM(O64,S64)*Data!$F$2),(K64*Data!$E$3)+(SUM(O64,S64)*Data!$F$3)),"")</f>
        <v>0</v>
      </c>
      <c r="AG64" s="6">
        <f t="shared" si="103"/>
        <v>0</v>
      </c>
      <c r="AH64" s="117" t="str">
        <f t="shared" si="114"/>
        <v/>
      </c>
    </row>
    <row r="65" spans="1:40" x14ac:dyDescent="0.2">
      <c r="A65" s="123"/>
      <c r="B65" s="126"/>
      <c r="C65" s="126"/>
      <c r="E65" s="35">
        <f>E61</f>
        <v>0</v>
      </c>
      <c r="G65" s="35">
        <f>G61</f>
        <v>0</v>
      </c>
      <c r="J65" s="42">
        <f t="shared" si="99"/>
        <v>0</v>
      </c>
      <c r="K65" s="43">
        <f t="shared" ref="K65:K70" si="116">ROUNDDOWN(IF(NOT(_xlfn.ISFORMULA(J65)),$E65*J65,0),2)</f>
        <v>0</v>
      </c>
      <c r="L65" s="22" t="str">
        <f t="shared" ca="1" si="104"/>
        <v/>
      </c>
      <c r="M65" s="22" t="str">
        <f t="shared" ca="1" si="105"/>
        <v/>
      </c>
      <c r="N65" s="42">
        <f t="shared" si="101"/>
        <v>0</v>
      </c>
      <c r="O65" s="43">
        <f t="shared" si="115"/>
        <v>0</v>
      </c>
      <c r="P65" s="22" t="str">
        <f t="shared" ca="1" si="106"/>
        <v/>
      </c>
      <c r="Q65" s="22" t="str">
        <f t="shared" ca="1" si="107"/>
        <v/>
      </c>
      <c r="R65" s="42">
        <f t="shared" si="108"/>
        <v>0</v>
      </c>
      <c r="S65" s="43">
        <f t="shared" si="109"/>
        <v>0</v>
      </c>
      <c r="T65" s="22" t="str">
        <f t="shared" ca="1" si="110"/>
        <v/>
      </c>
      <c r="U65" s="22" t="str">
        <f t="shared" ca="1" si="111"/>
        <v/>
      </c>
      <c r="V65" s="23">
        <f t="shared" si="112"/>
        <v>0</v>
      </c>
      <c r="W65" s="24">
        <f t="shared" si="113"/>
        <v>0</v>
      </c>
      <c r="AC65" s="25"/>
      <c r="AE65" s="6">
        <f>IFERROR(IF(Y65="",(K65*Data!$E$2)+(SUM(O65,S65)*Data!$F$2),(K65*Data!$E$3)+(SUM(O65,S65)*Data!$F$3)),"")</f>
        <v>0</v>
      </c>
      <c r="AG65" s="6">
        <f t="shared" si="103"/>
        <v>0</v>
      </c>
      <c r="AH65" s="117" t="str">
        <f t="shared" si="114"/>
        <v/>
      </c>
    </row>
    <row r="66" spans="1:40" x14ac:dyDescent="0.2">
      <c r="A66" s="123"/>
      <c r="B66" s="126"/>
      <c r="C66" s="126"/>
      <c r="E66" s="35">
        <f>E61</f>
        <v>0</v>
      </c>
      <c r="G66" s="35">
        <f>G61</f>
        <v>0</v>
      </c>
      <c r="J66" s="42">
        <f t="shared" si="99"/>
        <v>0</v>
      </c>
      <c r="K66" s="43">
        <f t="shared" si="116"/>
        <v>0</v>
      </c>
      <c r="L66" s="22" t="str">
        <f t="shared" ca="1" si="104"/>
        <v/>
      </c>
      <c r="M66" s="22" t="str">
        <f t="shared" ca="1" si="105"/>
        <v/>
      </c>
      <c r="N66" s="42">
        <f t="shared" si="101"/>
        <v>0</v>
      </c>
      <c r="O66" s="43">
        <f t="shared" si="115"/>
        <v>0</v>
      </c>
      <c r="P66" s="22" t="str">
        <f t="shared" ca="1" si="106"/>
        <v/>
      </c>
      <c r="Q66" s="22" t="str">
        <f t="shared" ca="1" si="107"/>
        <v/>
      </c>
      <c r="R66" s="42">
        <f t="shared" si="108"/>
        <v>0</v>
      </c>
      <c r="S66" s="43">
        <f t="shared" si="109"/>
        <v>0</v>
      </c>
      <c r="T66" s="22" t="str">
        <f t="shared" ca="1" si="110"/>
        <v/>
      </c>
      <c r="U66" s="22" t="str">
        <f t="shared" ca="1" si="111"/>
        <v/>
      </c>
      <c r="V66" s="23">
        <f t="shared" si="112"/>
        <v>0</v>
      </c>
      <c r="W66" s="24">
        <f t="shared" si="113"/>
        <v>0</v>
      </c>
      <c r="AC66" s="25"/>
      <c r="AE66" s="6">
        <f>IFERROR(IF(Y66="",(K66*Data!$E$2)+(SUM(O66,S66)*Data!$F$2),(K66*Data!$E$3)+(SUM(O66,S66)*Data!$F$3)),"")</f>
        <v>0</v>
      </c>
      <c r="AG66" s="6">
        <f t="shared" si="103"/>
        <v>0</v>
      </c>
      <c r="AH66" s="117" t="str">
        <f t="shared" si="114"/>
        <v/>
      </c>
    </row>
    <row r="67" spans="1:40" x14ac:dyDescent="0.2">
      <c r="A67" s="123"/>
      <c r="B67" s="126"/>
      <c r="C67" s="126"/>
      <c r="E67" s="35">
        <f>E61</f>
        <v>0</v>
      </c>
      <c r="G67" s="35">
        <f>G61</f>
        <v>0</v>
      </c>
      <c r="J67" s="42">
        <f t="shared" si="99"/>
        <v>0</v>
      </c>
      <c r="K67" s="43">
        <f t="shared" si="116"/>
        <v>0</v>
      </c>
      <c r="L67" s="22" t="str">
        <f t="shared" ca="1" si="104"/>
        <v/>
      </c>
      <c r="M67" s="22" t="str">
        <f t="shared" ca="1" si="105"/>
        <v/>
      </c>
      <c r="N67" s="42">
        <f t="shared" si="101"/>
        <v>0</v>
      </c>
      <c r="O67" s="43">
        <f t="shared" si="115"/>
        <v>0</v>
      </c>
      <c r="P67" s="22" t="str">
        <f t="shared" ca="1" si="106"/>
        <v/>
      </c>
      <c r="Q67" s="22" t="str">
        <f t="shared" ca="1" si="107"/>
        <v/>
      </c>
      <c r="R67" s="42">
        <f t="shared" si="108"/>
        <v>0</v>
      </c>
      <c r="S67" s="43">
        <f t="shared" si="109"/>
        <v>0</v>
      </c>
      <c r="T67" s="22" t="str">
        <f t="shared" ca="1" si="110"/>
        <v/>
      </c>
      <c r="U67" s="22" t="str">
        <f t="shared" ca="1" si="111"/>
        <v/>
      </c>
      <c r="V67" s="23">
        <f t="shared" si="112"/>
        <v>0</v>
      </c>
      <c r="W67" s="24">
        <f t="shared" si="113"/>
        <v>0</v>
      </c>
      <c r="AC67" s="25"/>
      <c r="AE67" s="6">
        <f>IFERROR(IF(Y67="",(K67*Data!$E$2)+(SUM(O67,S67)*Data!$F$2),(K67*Data!$E$3)+(SUM(O67,S67)*Data!$F$3)),"")</f>
        <v>0</v>
      </c>
      <c r="AG67" s="6">
        <f t="shared" si="103"/>
        <v>0</v>
      </c>
      <c r="AH67" s="117" t="str">
        <f t="shared" si="114"/>
        <v/>
      </c>
    </row>
    <row r="68" spans="1:40" x14ac:dyDescent="0.2">
      <c r="A68" s="123"/>
      <c r="B68" s="126"/>
      <c r="C68" s="126"/>
      <c r="E68" s="35">
        <f>E61</f>
        <v>0</v>
      </c>
      <c r="G68" s="35">
        <f>G61</f>
        <v>0</v>
      </c>
      <c r="J68" s="42">
        <f t="shared" si="99"/>
        <v>0</v>
      </c>
      <c r="K68" s="43">
        <f t="shared" si="116"/>
        <v>0</v>
      </c>
      <c r="L68" s="22" t="str">
        <f t="shared" ca="1" si="104"/>
        <v/>
      </c>
      <c r="M68" s="22" t="str">
        <f t="shared" ca="1" si="105"/>
        <v/>
      </c>
      <c r="N68" s="42">
        <f t="shared" si="101"/>
        <v>0</v>
      </c>
      <c r="O68" s="43">
        <f t="shared" si="115"/>
        <v>0</v>
      </c>
      <c r="P68" s="22" t="str">
        <f t="shared" ca="1" si="106"/>
        <v/>
      </c>
      <c r="Q68" s="22" t="str">
        <f t="shared" ca="1" si="107"/>
        <v/>
      </c>
      <c r="R68" s="42">
        <f t="shared" si="108"/>
        <v>0</v>
      </c>
      <c r="S68" s="43">
        <f t="shared" si="109"/>
        <v>0</v>
      </c>
      <c r="T68" s="22" t="str">
        <f t="shared" ca="1" si="110"/>
        <v/>
      </c>
      <c r="U68" s="22" t="str">
        <f t="shared" ca="1" si="111"/>
        <v/>
      </c>
      <c r="V68" s="23">
        <f t="shared" si="112"/>
        <v>0</v>
      </c>
      <c r="W68" s="24">
        <f t="shared" si="113"/>
        <v>0</v>
      </c>
      <c r="AC68" s="25"/>
      <c r="AE68" s="6">
        <f>IFERROR(IF(Y68="",(K68*Data!$E$2)+(SUM(O68,S68)*Data!$F$2),(K68*Data!$E$3)+(SUM(O68,S68)*Data!$F$3)),"")</f>
        <v>0</v>
      </c>
      <c r="AG68" s="6">
        <f t="shared" si="103"/>
        <v>0</v>
      </c>
      <c r="AH68" s="117" t="str">
        <f t="shared" si="114"/>
        <v/>
      </c>
    </row>
    <row r="69" spans="1:40" x14ac:dyDescent="0.2">
      <c r="A69" s="123"/>
      <c r="B69" s="126"/>
      <c r="C69" s="126"/>
      <c r="E69" s="35">
        <f>E61</f>
        <v>0</v>
      </c>
      <c r="G69" s="35">
        <f>G61</f>
        <v>0</v>
      </c>
      <c r="J69" s="42">
        <f t="shared" si="99"/>
        <v>0</v>
      </c>
      <c r="K69" s="43">
        <f t="shared" si="116"/>
        <v>0</v>
      </c>
      <c r="L69" s="22" t="str">
        <f t="shared" ca="1" si="104"/>
        <v/>
      </c>
      <c r="M69" s="22" t="str">
        <f t="shared" ca="1" si="105"/>
        <v/>
      </c>
      <c r="N69" s="42">
        <f t="shared" si="101"/>
        <v>0</v>
      </c>
      <c r="O69" s="43">
        <f t="shared" si="115"/>
        <v>0</v>
      </c>
      <c r="P69" s="22" t="str">
        <f t="shared" ca="1" si="106"/>
        <v/>
      </c>
      <c r="Q69" s="22" t="str">
        <f t="shared" ca="1" si="107"/>
        <v/>
      </c>
      <c r="R69" s="42">
        <f t="shared" si="108"/>
        <v>0</v>
      </c>
      <c r="S69" s="43">
        <f t="shared" si="109"/>
        <v>0</v>
      </c>
      <c r="T69" s="22" t="str">
        <f t="shared" ca="1" si="110"/>
        <v/>
      </c>
      <c r="U69" s="22" t="str">
        <f t="shared" ca="1" si="111"/>
        <v/>
      </c>
      <c r="V69" s="23">
        <f t="shared" si="112"/>
        <v>0</v>
      </c>
      <c r="W69" s="24">
        <f t="shared" si="113"/>
        <v>0</v>
      </c>
      <c r="AC69" s="25"/>
      <c r="AE69" s="6">
        <f>IFERROR(IF(Y69="",(K69*Data!$E$2)+(SUM(O69,S69)*Data!$F$2),(K69*Data!$E$3)+(SUM(O69,S69)*Data!$F$3)),"")</f>
        <v>0</v>
      </c>
      <c r="AG69" s="6">
        <f t="shared" si="103"/>
        <v>0</v>
      </c>
      <c r="AH69" s="117" t="str">
        <f t="shared" si="114"/>
        <v/>
      </c>
    </row>
    <row r="70" spans="1:40" x14ac:dyDescent="0.2">
      <c r="A70" s="124"/>
      <c r="B70" s="127"/>
      <c r="C70" s="127"/>
      <c r="E70" s="35">
        <f>E61</f>
        <v>0</v>
      </c>
      <c r="G70" s="35">
        <f>G61</f>
        <v>0</v>
      </c>
      <c r="J70" s="42">
        <f t="shared" si="99"/>
        <v>0</v>
      </c>
      <c r="K70" s="43">
        <f t="shared" si="116"/>
        <v>0</v>
      </c>
      <c r="L70" s="22" t="str">
        <f t="shared" ca="1" si="104"/>
        <v/>
      </c>
      <c r="M70" s="22" t="str">
        <f t="shared" ca="1" si="105"/>
        <v/>
      </c>
      <c r="N70" s="42">
        <f t="shared" si="101"/>
        <v>0</v>
      </c>
      <c r="O70" s="43">
        <f t="shared" si="115"/>
        <v>0</v>
      </c>
      <c r="P70" s="22" t="str">
        <f t="shared" ca="1" si="106"/>
        <v/>
      </c>
      <c r="Q70" s="22" t="str">
        <f t="shared" ca="1" si="107"/>
        <v/>
      </c>
      <c r="R70" s="42">
        <f t="shared" si="108"/>
        <v>0</v>
      </c>
      <c r="S70" s="43">
        <f t="shared" si="109"/>
        <v>0</v>
      </c>
      <c r="T70" s="22" t="str">
        <f t="shared" ca="1" si="110"/>
        <v/>
      </c>
      <c r="U70" s="22" t="str">
        <f t="shared" ca="1" si="111"/>
        <v/>
      </c>
      <c r="V70" s="23">
        <f t="shared" si="112"/>
        <v>0</v>
      </c>
      <c r="W70" s="24">
        <f t="shared" si="113"/>
        <v>0</v>
      </c>
      <c r="AC70" s="25"/>
      <c r="AE70" s="6">
        <f>IFERROR(IF(Y70="",(K70*Data!$E$2)+(SUM(O70,S70)*Data!$F$2),(K70*Data!$E$3)+(SUM(O70,S70)*Data!$F$3)),"")</f>
        <v>0</v>
      </c>
      <c r="AG70" s="6">
        <f t="shared" si="103"/>
        <v>0</v>
      </c>
      <c r="AH70" s="117" t="str">
        <f t="shared" si="114"/>
        <v/>
      </c>
    </row>
    <row r="71" spans="1:40" ht="13.5" thickBot="1" x14ac:dyDescent="0.25">
      <c r="A71" s="32"/>
      <c r="B71" s="28"/>
      <c r="C71" s="28"/>
      <c r="D71" s="26"/>
      <c r="E71" s="27"/>
      <c r="F71" s="26"/>
      <c r="G71" s="27"/>
      <c r="H71" s="28"/>
      <c r="I71" s="28"/>
      <c r="J71" s="89">
        <f>SUM(J61:J70)</f>
        <v>0</v>
      </c>
      <c r="K71" s="90">
        <f>SUM(K61:K70)</f>
        <v>0</v>
      </c>
      <c r="L71" s="103" t="str">
        <f>IF((SUMIF($H61:$H70,"=NIH sponsored awards",K61:K70)/$C$2)&gt;1,"ERROR reduce NIH below 19,000","")</f>
        <v/>
      </c>
      <c r="M71" s="29"/>
      <c r="N71" s="91">
        <f>SUM(N61:N70)</f>
        <v>0</v>
      </c>
      <c r="O71" s="92">
        <f>SUM(O61:O70)</f>
        <v>0</v>
      </c>
      <c r="P71" s="103" t="str">
        <f>IF((SUMIF($H61:$H70,"=NIH sponsored awards",O61:O70)/$C$2)&gt;1,"ERROR reduce NIH below 19,000","")</f>
        <v/>
      </c>
      <c r="Q71" s="29"/>
      <c r="R71" s="93">
        <f>SUM(R61:R70)</f>
        <v>0</v>
      </c>
      <c r="S71" s="94">
        <f>SUM(S61:S70)</f>
        <v>0</v>
      </c>
      <c r="T71" s="103" t="str">
        <f>IF((SUMIF($H61:$H70,"=NIH sponsored awards",S61:S70)/$C$2)&gt;1,"ERROR reduce NIH below 19,000","")</f>
        <v/>
      </c>
      <c r="U71" s="29"/>
      <c r="V71" s="30">
        <f>SUM(J71,N71,R71)</f>
        <v>0</v>
      </c>
      <c r="W71" s="26">
        <f>SUM(K71,O71,S71)</f>
        <v>0</v>
      </c>
      <c r="X71" s="28"/>
      <c r="Y71" s="28"/>
      <c r="Z71" s="28"/>
      <c r="AA71" s="28"/>
      <c r="AB71" s="28"/>
      <c r="AC71" s="31"/>
      <c r="AD71" s="100" t="str">
        <f>IF((SUMIF(H61:H70,"=NIH sponsored awards",K61:K70)/$C$2)&gt;1,"ERROR reduce NIH below 19,000","")</f>
        <v/>
      </c>
      <c r="AE71" s="98">
        <f>SUM(AE61:AE70)</f>
        <v>0</v>
      </c>
      <c r="AF71" s="98"/>
      <c r="AG71" s="98">
        <f>SUM(AG61:AG70)</f>
        <v>0</v>
      </c>
      <c r="AH71" s="118">
        <f>SUM(AH61:AH70)</f>
        <v>0</v>
      </c>
      <c r="AI71" s="99"/>
      <c r="AJ71" s="99"/>
      <c r="AK71" s="99"/>
      <c r="AL71" s="99"/>
      <c r="AM71" s="99"/>
      <c r="AN71" s="99"/>
    </row>
    <row r="72" spans="1:40" x14ac:dyDescent="0.2">
      <c r="A72" s="122"/>
      <c r="B72" s="125"/>
      <c r="C72" s="125"/>
      <c r="D72" s="39"/>
      <c r="E72" s="34">
        <f>D72/9</f>
        <v>0</v>
      </c>
      <c r="F72" s="33">
        <f>D72*1.03</f>
        <v>0</v>
      </c>
      <c r="G72" s="36">
        <f>F72/9</f>
        <v>0</v>
      </c>
      <c r="I72" s="18"/>
      <c r="J72" s="40">
        <f t="shared" ref="J72:J81" si="117">ROUND(IF(NOT($K72=0),K72/E72,0),4)</f>
        <v>0</v>
      </c>
      <c r="K72" s="41">
        <f t="shared" ref="K72:K74" si="118">ROUNDDOWN(IF(NOT(_xlfn.ISFORMULA(J72)),$E72*J72,0),2)</f>
        <v>0</v>
      </c>
      <c r="L72" s="15" t="str">
        <f ca="1">IF($H72="","",DATE(YEAR(TODAY()),MONTH(DATEVALUE(J$4&amp;"1")),1))</f>
        <v/>
      </c>
      <c r="M72" s="15" t="str">
        <f ca="1">IF($L72="","",EOMONTH($L72,0))</f>
        <v/>
      </c>
      <c r="N72" s="40">
        <f t="shared" ref="N72:N81" si="119">ROUND(IF(NOT(O72=0),O72/$G72,0),4)</f>
        <v>0</v>
      </c>
      <c r="O72" s="41">
        <f t="shared" ref="O72:O73" si="120">ROUNDDOWN(IF(NOT(_xlfn.ISFORMULA(N72)),$G72*N72,0),2)</f>
        <v>0</v>
      </c>
      <c r="P72" s="15" t="str">
        <f ca="1">IF($H72="","",DATE(YEAR(TODAY()),MONTH(DATEVALUE(N$4&amp;"1")),1))</f>
        <v/>
      </c>
      <c r="Q72" s="15" t="str">
        <f ca="1">IF($P72="","",EOMONTH($P72,0))</f>
        <v/>
      </c>
      <c r="R72" s="40">
        <f>ROUND(IF(NOT(S72=0),S72/$G72,0),4)</f>
        <v>0</v>
      </c>
      <c r="S72" s="41">
        <f>ROUNDDOWN(IF(NOT(_xlfn.ISFORMULA(R72)),$G72*R72,0),2)</f>
        <v>0</v>
      </c>
      <c r="T72" s="15" t="str">
        <f ca="1">IF($H72="","",DATE(YEAR(TODAY()),MONTH(DATEVALUE(R$4&amp;"1")),1))</f>
        <v/>
      </c>
      <c r="U72" s="15" t="str">
        <f ca="1">IF($T72="","",EOMONTH($T72,0))</f>
        <v/>
      </c>
      <c r="V72" s="16">
        <f>SUM(J72,N72,R72)</f>
        <v>0</v>
      </c>
      <c r="W72" s="17">
        <f>SUM(K72,O72,S72)</f>
        <v>0</v>
      </c>
      <c r="X72" s="18"/>
      <c r="Y72" s="18"/>
      <c r="Z72" s="18"/>
      <c r="AA72" s="18"/>
      <c r="AB72" s="18"/>
      <c r="AC72" s="19"/>
      <c r="AE72" s="6">
        <f>IFERROR(IF(Y72="",(K72*Data!$E$2)+(SUM(O72,S72)*Data!$F$2),(K72*Data!$E$3)+(SUM(O72,S72)*Data!$F$3)),"")</f>
        <v>0</v>
      </c>
      <c r="AG72" s="6">
        <f t="shared" ref="AG72:AG81" si="121">(W72+AE72)*(1+AF72)</f>
        <v>0</v>
      </c>
      <c r="AH72" s="117" t="str">
        <f>IF(LEFT(H72,3)="NIH", W72/$C$2,"")</f>
        <v/>
      </c>
    </row>
    <row r="73" spans="1:40" x14ac:dyDescent="0.2">
      <c r="A73" s="123"/>
      <c r="B73" s="126"/>
      <c r="C73" s="126"/>
      <c r="E73" s="35">
        <f>E72</f>
        <v>0</v>
      </c>
      <c r="G73" s="35">
        <f>G72</f>
        <v>0</v>
      </c>
      <c r="J73" s="42">
        <f t="shared" si="117"/>
        <v>0</v>
      </c>
      <c r="K73" s="43">
        <f t="shared" si="118"/>
        <v>0</v>
      </c>
      <c r="L73" s="22" t="str">
        <f t="shared" ref="L73:L81" ca="1" si="122">IF($H73="","",DATE(YEAR(TODAY()),MONTH(DATEVALUE(J$4&amp;"1")),1))</f>
        <v/>
      </c>
      <c r="M73" s="22" t="str">
        <f t="shared" ref="M73:M81" ca="1" si="123">IF($L73="","",EOMONTH($L73,0))</f>
        <v/>
      </c>
      <c r="N73" s="42">
        <f t="shared" si="119"/>
        <v>0</v>
      </c>
      <c r="O73" s="43">
        <f t="shared" si="120"/>
        <v>0</v>
      </c>
      <c r="P73" s="22" t="str">
        <f t="shared" ref="P73:P81" ca="1" si="124">IF($H73="","",DATE(YEAR(TODAY()),MONTH(DATEVALUE(N$4&amp;"1")),1))</f>
        <v/>
      </c>
      <c r="Q73" s="22" t="str">
        <f t="shared" ref="Q73:Q81" ca="1" si="125">IF($P73="","",EOMONTH($P73,0))</f>
        <v/>
      </c>
      <c r="R73" s="42">
        <f t="shared" ref="R73:R81" si="126">ROUND(IF(NOT(S73=0),S73/$G73,0),4)</f>
        <v>0</v>
      </c>
      <c r="S73" s="43">
        <f t="shared" ref="S73:S81" si="127">ROUNDDOWN(IF(NOT(_xlfn.ISFORMULA(R73)),$G73*R73,0),2)</f>
        <v>0</v>
      </c>
      <c r="T73" s="22" t="str">
        <f t="shared" ref="T73:T81" ca="1" si="128">IF($H73="","",DATE(YEAR(TODAY()),MONTH(DATEVALUE(R$4&amp;"1")),1))</f>
        <v/>
      </c>
      <c r="U73" s="22" t="str">
        <f t="shared" ref="U73:U81" ca="1" si="129">IF($T73="","",EOMONTH($T73,0))</f>
        <v/>
      </c>
      <c r="V73" s="23">
        <f t="shared" ref="V73:V81" si="130">SUM(J73,N73,R73)</f>
        <v>0</v>
      </c>
      <c r="W73" s="24">
        <f t="shared" ref="W73:W81" si="131">SUM(K73,O73,S73)</f>
        <v>0</v>
      </c>
      <c r="AC73" s="25"/>
      <c r="AE73" s="6">
        <f>IFERROR(IF(Y73="",(K73*Data!$E$2)+(SUM(O73,S73)*Data!$F$2),(K73*Data!$E$3)+(SUM(O73,S73)*Data!$F$3)),"")</f>
        <v>0</v>
      </c>
      <c r="AG73" s="6">
        <f t="shared" si="121"/>
        <v>0</v>
      </c>
      <c r="AH73" s="117" t="str">
        <f t="shared" ref="AH73:AH81" si="132">IF(LEFT(H73,3)="NIH", W73/$C$2,"")</f>
        <v/>
      </c>
    </row>
    <row r="74" spans="1:40" x14ac:dyDescent="0.2">
      <c r="A74" s="123"/>
      <c r="B74" s="126"/>
      <c r="C74" s="126"/>
      <c r="E74" s="35">
        <f>E72</f>
        <v>0</v>
      </c>
      <c r="G74" s="35">
        <f>G72</f>
        <v>0</v>
      </c>
      <c r="J74" s="42">
        <f t="shared" si="117"/>
        <v>0</v>
      </c>
      <c r="K74" s="43">
        <f t="shared" si="118"/>
        <v>0</v>
      </c>
      <c r="L74" s="22" t="str">
        <f t="shared" ca="1" si="122"/>
        <v/>
      </c>
      <c r="M74" s="22" t="str">
        <f t="shared" ca="1" si="123"/>
        <v/>
      </c>
      <c r="N74" s="42">
        <f t="shared" si="119"/>
        <v>0</v>
      </c>
      <c r="O74" s="43">
        <f>ROUNDDOWN(IF(NOT(_xlfn.ISFORMULA(N74)),$G74*N74,0),2)</f>
        <v>0</v>
      </c>
      <c r="P74" s="22" t="str">
        <f t="shared" ca="1" si="124"/>
        <v/>
      </c>
      <c r="Q74" s="22" t="str">
        <f t="shared" ca="1" si="125"/>
        <v/>
      </c>
      <c r="R74" s="42">
        <f t="shared" si="126"/>
        <v>0</v>
      </c>
      <c r="S74" s="43">
        <f t="shared" si="127"/>
        <v>0</v>
      </c>
      <c r="T74" s="22" t="str">
        <f t="shared" ca="1" si="128"/>
        <v/>
      </c>
      <c r="U74" s="22" t="str">
        <f t="shared" ca="1" si="129"/>
        <v/>
      </c>
      <c r="V74" s="23">
        <f t="shared" si="130"/>
        <v>0</v>
      </c>
      <c r="W74" s="24">
        <f t="shared" si="131"/>
        <v>0</v>
      </c>
      <c r="AC74" s="25"/>
      <c r="AE74" s="6">
        <f>IFERROR(IF(Y74="",(K74*Data!$E$2)+(SUM(O74,S74)*Data!$F$2),(K74*Data!$E$3)+(SUM(O74,S74)*Data!$F$3)),"")</f>
        <v>0</v>
      </c>
      <c r="AG74" s="6">
        <f t="shared" si="121"/>
        <v>0</v>
      </c>
      <c r="AH74" s="117" t="str">
        <f t="shared" si="132"/>
        <v/>
      </c>
    </row>
    <row r="75" spans="1:40" x14ac:dyDescent="0.2">
      <c r="A75" s="123"/>
      <c r="B75" s="126"/>
      <c r="C75" s="126"/>
      <c r="E75" s="35">
        <f>E72</f>
        <v>0</v>
      </c>
      <c r="G75" s="35">
        <f>G72</f>
        <v>0</v>
      </c>
      <c r="J75" s="42">
        <f t="shared" si="117"/>
        <v>0</v>
      </c>
      <c r="K75" s="43">
        <f>ROUNDDOWN(IF(NOT(_xlfn.ISFORMULA(J75)),$E75*J75,0),2)</f>
        <v>0</v>
      </c>
      <c r="L75" s="22" t="str">
        <f t="shared" ca="1" si="122"/>
        <v/>
      </c>
      <c r="M75" s="22" t="str">
        <f t="shared" ca="1" si="123"/>
        <v/>
      </c>
      <c r="N75" s="42">
        <f t="shared" si="119"/>
        <v>0</v>
      </c>
      <c r="O75" s="43">
        <f t="shared" ref="O75:O81" si="133">ROUNDDOWN(IF(NOT(_xlfn.ISFORMULA(N75)),$G75*N75,0),2)</f>
        <v>0</v>
      </c>
      <c r="P75" s="22" t="str">
        <f t="shared" ca="1" si="124"/>
        <v/>
      </c>
      <c r="Q75" s="22" t="str">
        <f t="shared" ca="1" si="125"/>
        <v/>
      </c>
      <c r="R75" s="42">
        <f t="shared" si="126"/>
        <v>0</v>
      </c>
      <c r="S75" s="43">
        <f t="shared" si="127"/>
        <v>0</v>
      </c>
      <c r="T75" s="22" t="str">
        <f t="shared" ca="1" si="128"/>
        <v/>
      </c>
      <c r="U75" s="22" t="str">
        <f t="shared" ca="1" si="129"/>
        <v/>
      </c>
      <c r="V75" s="23">
        <f t="shared" si="130"/>
        <v>0</v>
      </c>
      <c r="W75" s="24">
        <f t="shared" si="131"/>
        <v>0</v>
      </c>
      <c r="AC75" s="25"/>
      <c r="AE75" s="6">
        <f>IFERROR(IF(Y75="",(K75*Data!$E$2)+(SUM(O75,S75)*Data!$F$2),(K75*Data!$E$3)+(SUM(O75,S75)*Data!$F$3)),"")</f>
        <v>0</v>
      </c>
      <c r="AG75" s="6">
        <f t="shared" si="121"/>
        <v>0</v>
      </c>
      <c r="AH75" s="117" t="str">
        <f t="shared" si="132"/>
        <v/>
      </c>
    </row>
    <row r="76" spans="1:40" x14ac:dyDescent="0.2">
      <c r="A76" s="123"/>
      <c r="B76" s="126"/>
      <c r="C76" s="126"/>
      <c r="E76" s="35">
        <f>E72</f>
        <v>0</v>
      </c>
      <c r="G76" s="35">
        <f>G72</f>
        <v>0</v>
      </c>
      <c r="J76" s="42">
        <f t="shared" si="117"/>
        <v>0</v>
      </c>
      <c r="K76" s="43">
        <f t="shared" ref="K76:K81" si="134">ROUNDDOWN(IF(NOT(_xlfn.ISFORMULA(J76)),$E76*J76,0),2)</f>
        <v>0</v>
      </c>
      <c r="L76" s="22" t="str">
        <f t="shared" ca="1" si="122"/>
        <v/>
      </c>
      <c r="M76" s="22" t="str">
        <f t="shared" ca="1" si="123"/>
        <v/>
      </c>
      <c r="N76" s="42">
        <f t="shared" si="119"/>
        <v>0</v>
      </c>
      <c r="O76" s="43">
        <f t="shared" si="133"/>
        <v>0</v>
      </c>
      <c r="P76" s="22" t="str">
        <f t="shared" ca="1" si="124"/>
        <v/>
      </c>
      <c r="Q76" s="22" t="str">
        <f t="shared" ca="1" si="125"/>
        <v/>
      </c>
      <c r="R76" s="42">
        <f t="shared" si="126"/>
        <v>0</v>
      </c>
      <c r="S76" s="43">
        <f t="shared" si="127"/>
        <v>0</v>
      </c>
      <c r="T76" s="22" t="str">
        <f t="shared" ca="1" si="128"/>
        <v/>
      </c>
      <c r="U76" s="22" t="str">
        <f t="shared" ca="1" si="129"/>
        <v/>
      </c>
      <c r="V76" s="23">
        <f t="shared" si="130"/>
        <v>0</v>
      </c>
      <c r="W76" s="24">
        <f t="shared" si="131"/>
        <v>0</v>
      </c>
      <c r="AC76" s="25"/>
      <c r="AE76" s="6">
        <f>IFERROR(IF(Y76="",(K76*Data!$E$2)+(SUM(O76,S76)*Data!$F$2),(K76*Data!$E$3)+(SUM(O76,S76)*Data!$F$3)),"")</f>
        <v>0</v>
      </c>
      <c r="AG76" s="6">
        <f t="shared" si="121"/>
        <v>0</v>
      </c>
      <c r="AH76" s="117" t="str">
        <f t="shared" si="132"/>
        <v/>
      </c>
    </row>
    <row r="77" spans="1:40" x14ac:dyDescent="0.2">
      <c r="A77" s="123"/>
      <c r="B77" s="126"/>
      <c r="C77" s="126"/>
      <c r="E77" s="35">
        <f>E72</f>
        <v>0</v>
      </c>
      <c r="G77" s="35">
        <f>G72</f>
        <v>0</v>
      </c>
      <c r="J77" s="42">
        <f t="shared" si="117"/>
        <v>0</v>
      </c>
      <c r="K77" s="43">
        <f t="shared" si="134"/>
        <v>0</v>
      </c>
      <c r="L77" s="22" t="str">
        <f t="shared" ca="1" si="122"/>
        <v/>
      </c>
      <c r="M77" s="22" t="str">
        <f t="shared" ca="1" si="123"/>
        <v/>
      </c>
      <c r="N77" s="42">
        <f t="shared" si="119"/>
        <v>0</v>
      </c>
      <c r="O77" s="43">
        <f t="shared" si="133"/>
        <v>0</v>
      </c>
      <c r="P77" s="22" t="str">
        <f t="shared" ca="1" si="124"/>
        <v/>
      </c>
      <c r="Q77" s="22" t="str">
        <f t="shared" ca="1" si="125"/>
        <v/>
      </c>
      <c r="R77" s="42">
        <f t="shared" si="126"/>
        <v>0</v>
      </c>
      <c r="S77" s="43">
        <f t="shared" si="127"/>
        <v>0</v>
      </c>
      <c r="T77" s="22" t="str">
        <f t="shared" ca="1" si="128"/>
        <v/>
      </c>
      <c r="U77" s="22" t="str">
        <f t="shared" ca="1" si="129"/>
        <v/>
      </c>
      <c r="V77" s="23">
        <f t="shared" si="130"/>
        <v>0</v>
      </c>
      <c r="W77" s="24">
        <f t="shared" si="131"/>
        <v>0</v>
      </c>
      <c r="AC77" s="25"/>
      <c r="AE77" s="6">
        <f>IFERROR(IF(Y77="",(K77*Data!$E$2)+(SUM(O77,S77)*Data!$F$2),(K77*Data!$E$3)+(SUM(O77,S77)*Data!$F$3)),"")</f>
        <v>0</v>
      </c>
      <c r="AG77" s="6">
        <f t="shared" si="121"/>
        <v>0</v>
      </c>
      <c r="AH77" s="117" t="str">
        <f t="shared" si="132"/>
        <v/>
      </c>
    </row>
    <row r="78" spans="1:40" x14ac:dyDescent="0.2">
      <c r="A78" s="123"/>
      <c r="B78" s="126"/>
      <c r="C78" s="126"/>
      <c r="E78" s="35">
        <f>E72</f>
        <v>0</v>
      </c>
      <c r="G78" s="35">
        <f>G72</f>
        <v>0</v>
      </c>
      <c r="J78" s="42">
        <f t="shared" si="117"/>
        <v>0</v>
      </c>
      <c r="K78" s="43">
        <f t="shared" si="134"/>
        <v>0</v>
      </c>
      <c r="L78" s="22" t="str">
        <f t="shared" ca="1" si="122"/>
        <v/>
      </c>
      <c r="M78" s="22" t="str">
        <f t="shared" ca="1" si="123"/>
        <v/>
      </c>
      <c r="N78" s="42">
        <f t="shared" si="119"/>
        <v>0</v>
      </c>
      <c r="O78" s="43">
        <f t="shared" si="133"/>
        <v>0</v>
      </c>
      <c r="P78" s="22" t="str">
        <f t="shared" ca="1" si="124"/>
        <v/>
      </c>
      <c r="Q78" s="22" t="str">
        <f t="shared" ca="1" si="125"/>
        <v/>
      </c>
      <c r="R78" s="42">
        <f t="shared" si="126"/>
        <v>0</v>
      </c>
      <c r="S78" s="43">
        <f t="shared" si="127"/>
        <v>0</v>
      </c>
      <c r="T78" s="22" t="str">
        <f t="shared" ca="1" si="128"/>
        <v/>
      </c>
      <c r="U78" s="22" t="str">
        <f t="shared" ca="1" si="129"/>
        <v/>
      </c>
      <c r="V78" s="23">
        <f t="shared" si="130"/>
        <v>0</v>
      </c>
      <c r="W78" s="24">
        <f t="shared" si="131"/>
        <v>0</v>
      </c>
      <c r="AC78" s="25"/>
      <c r="AE78" s="6">
        <f>IFERROR(IF(Y78="",(K78*Data!$E$2)+(SUM(O78,S78)*Data!$F$2),(K78*Data!$E$3)+(SUM(O78,S78)*Data!$F$3)),"")</f>
        <v>0</v>
      </c>
      <c r="AG78" s="6">
        <f t="shared" si="121"/>
        <v>0</v>
      </c>
      <c r="AH78" s="117" t="str">
        <f t="shared" si="132"/>
        <v/>
      </c>
    </row>
    <row r="79" spans="1:40" x14ac:dyDescent="0.2">
      <c r="A79" s="123"/>
      <c r="B79" s="126"/>
      <c r="C79" s="126"/>
      <c r="E79" s="35">
        <f>E72</f>
        <v>0</v>
      </c>
      <c r="G79" s="35">
        <f>G72</f>
        <v>0</v>
      </c>
      <c r="J79" s="42">
        <f t="shared" si="117"/>
        <v>0</v>
      </c>
      <c r="K79" s="43">
        <f t="shared" si="134"/>
        <v>0</v>
      </c>
      <c r="L79" s="22" t="str">
        <f t="shared" ca="1" si="122"/>
        <v/>
      </c>
      <c r="M79" s="22" t="str">
        <f t="shared" ca="1" si="123"/>
        <v/>
      </c>
      <c r="N79" s="42">
        <f t="shared" si="119"/>
        <v>0</v>
      </c>
      <c r="O79" s="43">
        <f t="shared" si="133"/>
        <v>0</v>
      </c>
      <c r="P79" s="22" t="str">
        <f t="shared" ca="1" si="124"/>
        <v/>
      </c>
      <c r="Q79" s="22" t="str">
        <f t="shared" ca="1" si="125"/>
        <v/>
      </c>
      <c r="R79" s="42">
        <f t="shared" si="126"/>
        <v>0</v>
      </c>
      <c r="S79" s="43">
        <f t="shared" si="127"/>
        <v>0</v>
      </c>
      <c r="T79" s="22" t="str">
        <f t="shared" ca="1" si="128"/>
        <v/>
      </c>
      <c r="U79" s="22" t="str">
        <f t="shared" ca="1" si="129"/>
        <v/>
      </c>
      <c r="V79" s="23">
        <f t="shared" si="130"/>
        <v>0</v>
      </c>
      <c r="W79" s="24">
        <f t="shared" si="131"/>
        <v>0</v>
      </c>
      <c r="AC79" s="25"/>
      <c r="AE79" s="6">
        <f>IFERROR(IF(Y79="",(K79*Data!$E$2)+(SUM(O79,S79)*Data!$F$2),(K79*Data!$E$3)+(SUM(O79,S79)*Data!$F$3)),"")</f>
        <v>0</v>
      </c>
      <c r="AG79" s="6">
        <f t="shared" si="121"/>
        <v>0</v>
      </c>
      <c r="AH79" s="117" t="str">
        <f t="shared" si="132"/>
        <v/>
      </c>
    </row>
    <row r="80" spans="1:40" x14ac:dyDescent="0.2">
      <c r="A80" s="123"/>
      <c r="B80" s="126"/>
      <c r="C80" s="126"/>
      <c r="E80" s="35">
        <f>E72</f>
        <v>0</v>
      </c>
      <c r="G80" s="35">
        <f>G72</f>
        <v>0</v>
      </c>
      <c r="J80" s="42">
        <f t="shared" si="117"/>
        <v>0</v>
      </c>
      <c r="K80" s="43">
        <f t="shared" si="134"/>
        <v>0</v>
      </c>
      <c r="L80" s="22" t="str">
        <f t="shared" ca="1" si="122"/>
        <v/>
      </c>
      <c r="M80" s="22" t="str">
        <f t="shared" ca="1" si="123"/>
        <v/>
      </c>
      <c r="N80" s="42">
        <f t="shared" si="119"/>
        <v>0</v>
      </c>
      <c r="O80" s="43">
        <f t="shared" si="133"/>
        <v>0</v>
      </c>
      <c r="P80" s="22" t="str">
        <f t="shared" ca="1" si="124"/>
        <v/>
      </c>
      <c r="Q80" s="22" t="str">
        <f t="shared" ca="1" si="125"/>
        <v/>
      </c>
      <c r="R80" s="42">
        <f t="shared" si="126"/>
        <v>0</v>
      </c>
      <c r="S80" s="43">
        <f t="shared" si="127"/>
        <v>0</v>
      </c>
      <c r="T80" s="22" t="str">
        <f t="shared" ca="1" si="128"/>
        <v/>
      </c>
      <c r="U80" s="22" t="str">
        <f t="shared" ca="1" si="129"/>
        <v/>
      </c>
      <c r="V80" s="23">
        <f t="shared" si="130"/>
        <v>0</v>
      </c>
      <c r="W80" s="24">
        <f t="shared" si="131"/>
        <v>0</v>
      </c>
      <c r="AC80" s="25"/>
      <c r="AE80" s="6">
        <f>IFERROR(IF(Y80="",(K80*Data!$E$2)+(SUM(O80,S80)*Data!$F$2),(K80*Data!$E$3)+(SUM(O80,S80)*Data!$F$3)),"")</f>
        <v>0</v>
      </c>
      <c r="AG80" s="6">
        <f t="shared" si="121"/>
        <v>0</v>
      </c>
      <c r="AH80" s="117" t="str">
        <f t="shared" si="132"/>
        <v/>
      </c>
    </row>
    <row r="81" spans="1:40" x14ac:dyDescent="0.2">
      <c r="A81" s="124"/>
      <c r="B81" s="127"/>
      <c r="C81" s="127"/>
      <c r="E81" s="35">
        <f>E72</f>
        <v>0</v>
      </c>
      <c r="G81" s="35">
        <f>G72</f>
        <v>0</v>
      </c>
      <c r="J81" s="42">
        <f t="shared" si="117"/>
        <v>0</v>
      </c>
      <c r="K81" s="43">
        <f t="shared" si="134"/>
        <v>0</v>
      </c>
      <c r="L81" s="22" t="str">
        <f t="shared" ca="1" si="122"/>
        <v/>
      </c>
      <c r="M81" s="22" t="str">
        <f t="shared" ca="1" si="123"/>
        <v/>
      </c>
      <c r="N81" s="42">
        <f t="shared" si="119"/>
        <v>0</v>
      </c>
      <c r="O81" s="43">
        <f t="shared" si="133"/>
        <v>0</v>
      </c>
      <c r="P81" s="22" t="str">
        <f t="shared" ca="1" si="124"/>
        <v/>
      </c>
      <c r="Q81" s="22" t="str">
        <f t="shared" ca="1" si="125"/>
        <v/>
      </c>
      <c r="R81" s="42">
        <f t="shared" si="126"/>
        <v>0</v>
      </c>
      <c r="S81" s="43">
        <f t="shared" si="127"/>
        <v>0</v>
      </c>
      <c r="T81" s="22" t="str">
        <f t="shared" ca="1" si="128"/>
        <v/>
      </c>
      <c r="U81" s="22" t="str">
        <f t="shared" ca="1" si="129"/>
        <v/>
      </c>
      <c r="V81" s="23">
        <f t="shared" si="130"/>
        <v>0</v>
      </c>
      <c r="W81" s="24">
        <f t="shared" si="131"/>
        <v>0</v>
      </c>
      <c r="AC81" s="25"/>
      <c r="AE81" s="6">
        <f>IFERROR(IF(Y81="",(K81*Data!$E$2)+(SUM(O81,S81)*Data!$F$2),(K81*Data!$E$3)+(SUM(O81,S81)*Data!$F$3)),"")</f>
        <v>0</v>
      </c>
      <c r="AG81" s="6">
        <f t="shared" si="121"/>
        <v>0</v>
      </c>
      <c r="AH81" s="117" t="str">
        <f t="shared" si="132"/>
        <v/>
      </c>
    </row>
    <row r="82" spans="1:40" ht="13.5" thickBot="1" x14ac:dyDescent="0.25">
      <c r="A82" s="32"/>
      <c r="B82" s="28"/>
      <c r="C82" s="28"/>
      <c r="D82" s="26"/>
      <c r="E82" s="27"/>
      <c r="F82" s="26"/>
      <c r="G82" s="27"/>
      <c r="H82" s="28"/>
      <c r="I82" s="28"/>
      <c r="J82" s="89">
        <f>SUM(J72:J81)</f>
        <v>0</v>
      </c>
      <c r="K82" s="90">
        <f>SUM(K72:K81)</f>
        <v>0</v>
      </c>
      <c r="L82" s="103" t="str">
        <f>IF((SUMIF($H72:$H81,"=NIH sponsored awards",K72:K81)/$C$2)&gt;1,"ERROR reduce NIH below 19,000","")</f>
        <v/>
      </c>
      <c r="M82" s="29"/>
      <c r="N82" s="91">
        <f>SUM(N72:N81)</f>
        <v>0</v>
      </c>
      <c r="O82" s="92">
        <f>SUM(O72:O81)</f>
        <v>0</v>
      </c>
      <c r="P82" s="103" t="str">
        <f>IF((SUMIF($H72:$H81,"=NIH sponsored awards",O72:O81)/$C$2)&gt;1,"ERROR reduce NIH below 19,000","")</f>
        <v/>
      </c>
      <c r="Q82" s="29"/>
      <c r="R82" s="93">
        <f>SUM(R72:R81)</f>
        <v>0</v>
      </c>
      <c r="S82" s="94">
        <f>SUM(S72:S81)</f>
        <v>0</v>
      </c>
      <c r="T82" s="103" t="str">
        <f>IF((SUMIF($H72:$H81,"=NIH sponsored awards",S72:S81)/$C$2)&gt;1,"ERROR reduce NIH below 19,000","")</f>
        <v/>
      </c>
      <c r="U82" s="29"/>
      <c r="V82" s="30">
        <f>SUM(J82,N82,R82)</f>
        <v>0</v>
      </c>
      <c r="W82" s="26">
        <f>SUM(K82,O82,S82)</f>
        <v>0</v>
      </c>
      <c r="X82" s="28"/>
      <c r="Y82" s="28"/>
      <c r="Z82" s="28"/>
      <c r="AA82" s="28"/>
      <c r="AB82" s="28"/>
      <c r="AC82" s="31"/>
      <c r="AD82" s="100" t="str">
        <f>IF((SUMIF(H72:H81,"=NIH sponsored awards",K72:K81)/$C$2)&gt;1,"ERROR reduce NIH below 19,000","")</f>
        <v/>
      </c>
      <c r="AE82" s="98">
        <f>SUM(AE72:AE81)</f>
        <v>0</v>
      </c>
      <c r="AF82" s="98"/>
      <c r="AG82" s="98">
        <f>SUM(AG72:AG81)</f>
        <v>0</v>
      </c>
      <c r="AH82" s="118">
        <f>SUM(AH72:AH81)</f>
        <v>0</v>
      </c>
      <c r="AI82" s="99"/>
      <c r="AJ82" s="99"/>
      <c r="AK82" s="99"/>
      <c r="AL82" s="99"/>
      <c r="AM82" s="99"/>
      <c r="AN82" s="99"/>
    </row>
    <row r="83" spans="1:40" x14ac:dyDescent="0.2">
      <c r="A83" s="122"/>
      <c r="B83" s="125"/>
      <c r="C83" s="125"/>
      <c r="D83" s="39"/>
      <c r="E83" s="34">
        <f>D83/9</f>
        <v>0</v>
      </c>
      <c r="F83" s="33">
        <f>D83*1.03</f>
        <v>0</v>
      </c>
      <c r="G83" s="36">
        <f>F83/9</f>
        <v>0</v>
      </c>
      <c r="I83" s="18"/>
      <c r="J83" s="40">
        <f t="shared" ref="J83:J92" si="135">ROUND(IF(NOT($K83=0),K83/E83,0),4)</f>
        <v>0</v>
      </c>
      <c r="K83" s="41">
        <f t="shared" ref="K83:K85" si="136">ROUNDDOWN(IF(NOT(_xlfn.ISFORMULA(J83)),$E83*J83,0),2)</f>
        <v>0</v>
      </c>
      <c r="L83" s="15" t="str">
        <f ca="1">IF($H83="","",DATE(YEAR(TODAY()),MONTH(DATEVALUE(J$4&amp;"1")),1))</f>
        <v/>
      </c>
      <c r="M83" s="15" t="str">
        <f ca="1">IF($L83="","",EOMONTH($L83,0))</f>
        <v/>
      </c>
      <c r="N83" s="40">
        <f t="shared" ref="N83:N92" si="137">ROUND(IF(NOT(O83=0),O83/$G83,0),4)</f>
        <v>0</v>
      </c>
      <c r="O83" s="41">
        <f t="shared" ref="O83:O84" si="138">ROUNDDOWN(IF(NOT(_xlfn.ISFORMULA(N83)),$G83*N83,0),2)</f>
        <v>0</v>
      </c>
      <c r="P83" s="15" t="str">
        <f ca="1">IF($H83="","",DATE(YEAR(TODAY()),MONTH(DATEVALUE(N$4&amp;"1")),1))</f>
        <v/>
      </c>
      <c r="Q83" s="15" t="str">
        <f ca="1">IF($P83="","",EOMONTH($P83,0))</f>
        <v/>
      </c>
      <c r="R83" s="40">
        <f>ROUND(IF(NOT(S83=0),S83/$G83,0),4)</f>
        <v>0</v>
      </c>
      <c r="S83" s="41">
        <f>ROUNDDOWN(IF(NOT(_xlfn.ISFORMULA(R83)),$G83*R83,0),2)</f>
        <v>0</v>
      </c>
      <c r="T83" s="15" t="str">
        <f ca="1">IF($H83="","",DATE(YEAR(TODAY()),MONTH(DATEVALUE(R$4&amp;"1")),1))</f>
        <v/>
      </c>
      <c r="U83" s="15" t="str">
        <f ca="1">IF($T83="","",EOMONTH($T83,0))</f>
        <v/>
      </c>
      <c r="V83" s="16">
        <f>SUM(J83,N83,R83)</f>
        <v>0</v>
      </c>
      <c r="W83" s="17">
        <f>SUM(K83,O83,S83)</f>
        <v>0</v>
      </c>
      <c r="X83" s="18"/>
      <c r="Y83" s="18"/>
      <c r="Z83" s="18"/>
      <c r="AA83" s="18"/>
      <c r="AB83" s="18"/>
      <c r="AC83" s="19"/>
      <c r="AE83" s="6">
        <f>IFERROR(IF(Y83="",(K83*Data!$E$2)+(SUM(O83,S83)*Data!$F$2),(K83*Data!$E$3)+(SUM(O83,S83)*Data!$F$3)),"")</f>
        <v>0</v>
      </c>
      <c r="AG83" s="6">
        <f t="shared" ref="AG83:AG92" si="139">(W83+AE83)*(1+AF83)</f>
        <v>0</v>
      </c>
      <c r="AH83" s="117" t="str">
        <f>IF(LEFT(H83,3)="NIH", W83/$C$2,"")</f>
        <v/>
      </c>
    </row>
    <row r="84" spans="1:40" x14ac:dyDescent="0.2">
      <c r="A84" s="123"/>
      <c r="B84" s="126"/>
      <c r="C84" s="126"/>
      <c r="E84" s="35">
        <f>E83</f>
        <v>0</v>
      </c>
      <c r="G84" s="35">
        <f>G83</f>
        <v>0</v>
      </c>
      <c r="J84" s="42">
        <f t="shared" si="135"/>
        <v>0</v>
      </c>
      <c r="K84" s="43">
        <f t="shared" si="136"/>
        <v>0</v>
      </c>
      <c r="L84" s="22" t="str">
        <f t="shared" ref="L84:L92" ca="1" si="140">IF($H84="","",DATE(YEAR(TODAY()),MONTH(DATEVALUE(J$4&amp;"1")),1))</f>
        <v/>
      </c>
      <c r="M84" s="22" t="str">
        <f t="shared" ref="M84:M92" ca="1" si="141">IF($L84="","",EOMONTH($L84,0))</f>
        <v/>
      </c>
      <c r="N84" s="42">
        <f t="shared" si="137"/>
        <v>0</v>
      </c>
      <c r="O84" s="43">
        <f t="shared" si="138"/>
        <v>0</v>
      </c>
      <c r="P84" s="22" t="str">
        <f t="shared" ref="P84:P92" ca="1" si="142">IF($H84="","",DATE(YEAR(TODAY()),MONTH(DATEVALUE(N$4&amp;"1")),1))</f>
        <v/>
      </c>
      <c r="Q84" s="22" t="str">
        <f t="shared" ref="Q84:Q92" ca="1" si="143">IF($P84="","",EOMONTH($P84,0))</f>
        <v/>
      </c>
      <c r="R84" s="42">
        <f t="shared" ref="R84:R92" si="144">ROUND(IF(NOT(S84=0),S84/$G84,0),4)</f>
        <v>0</v>
      </c>
      <c r="S84" s="43">
        <f t="shared" ref="S84:S92" si="145">ROUNDDOWN(IF(NOT(_xlfn.ISFORMULA(R84)),$G84*R84,0),2)</f>
        <v>0</v>
      </c>
      <c r="T84" s="22" t="str">
        <f t="shared" ref="T84:T92" ca="1" si="146">IF($H84="","",DATE(YEAR(TODAY()),MONTH(DATEVALUE(R$4&amp;"1")),1))</f>
        <v/>
      </c>
      <c r="U84" s="22" t="str">
        <f t="shared" ref="U84:U92" ca="1" si="147">IF($T84="","",EOMONTH($T84,0))</f>
        <v/>
      </c>
      <c r="V84" s="23">
        <f t="shared" ref="V84:V92" si="148">SUM(J84,N84,R84)</f>
        <v>0</v>
      </c>
      <c r="W84" s="24">
        <f t="shared" ref="W84:W92" si="149">SUM(K84,O84,S84)</f>
        <v>0</v>
      </c>
      <c r="AC84" s="25"/>
      <c r="AE84" s="6">
        <f>IFERROR(IF(Y84="",(K84*Data!$E$2)+(SUM(O84,S84)*Data!$F$2),(K84*Data!$E$3)+(SUM(O84,S84)*Data!$F$3)),"")</f>
        <v>0</v>
      </c>
      <c r="AG84" s="6">
        <f t="shared" si="139"/>
        <v>0</v>
      </c>
      <c r="AH84" s="117" t="str">
        <f t="shared" ref="AH84:AH92" si="150">IF(LEFT(H84,3)="NIH", W84/$C$2,"")</f>
        <v/>
      </c>
    </row>
    <row r="85" spans="1:40" x14ac:dyDescent="0.2">
      <c r="A85" s="123"/>
      <c r="B85" s="126"/>
      <c r="C85" s="126"/>
      <c r="E85" s="35">
        <f>E83</f>
        <v>0</v>
      </c>
      <c r="G85" s="35">
        <f>G83</f>
        <v>0</v>
      </c>
      <c r="J85" s="42">
        <f t="shared" si="135"/>
        <v>0</v>
      </c>
      <c r="K85" s="43">
        <f t="shared" si="136"/>
        <v>0</v>
      </c>
      <c r="L85" s="22" t="str">
        <f t="shared" ca="1" si="140"/>
        <v/>
      </c>
      <c r="M85" s="22" t="str">
        <f t="shared" ca="1" si="141"/>
        <v/>
      </c>
      <c r="N85" s="42">
        <f t="shared" si="137"/>
        <v>0</v>
      </c>
      <c r="O85" s="43">
        <f>ROUNDDOWN(IF(NOT(_xlfn.ISFORMULA(N85)),$G85*N85,0),2)</f>
        <v>0</v>
      </c>
      <c r="P85" s="22" t="str">
        <f t="shared" ca="1" si="142"/>
        <v/>
      </c>
      <c r="Q85" s="22" t="str">
        <f t="shared" ca="1" si="143"/>
        <v/>
      </c>
      <c r="R85" s="42">
        <f t="shared" si="144"/>
        <v>0</v>
      </c>
      <c r="S85" s="43">
        <f t="shared" si="145"/>
        <v>0</v>
      </c>
      <c r="T85" s="22" t="str">
        <f t="shared" ca="1" si="146"/>
        <v/>
      </c>
      <c r="U85" s="22" t="str">
        <f t="shared" ca="1" si="147"/>
        <v/>
      </c>
      <c r="V85" s="23">
        <f t="shared" si="148"/>
        <v>0</v>
      </c>
      <c r="W85" s="24">
        <f t="shared" si="149"/>
        <v>0</v>
      </c>
      <c r="AC85" s="25"/>
      <c r="AE85" s="6">
        <f>IFERROR(IF(Y85="",(K85*Data!$E$2)+(SUM(O85,S85)*Data!$F$2),(K85*Data!$E$3)+(SUM(O85,S85)*Data!$F$3)),"")</f>
        <v>0</v>
      </c>
      <c r="AG85" s="6">
        <f t="shared" si="139"/>
        <v>0</v>
      </c>
      <c r="AH85" s="117" t="str">
        <f t="shared" si="150"/>
        <v/>
      </c>
    </row>
    <row r="86" spans="1:40" x14ac:dyDescent="0.2">
      <c r="A86" s="123"/>
      <c r="B86" s="126"/>
      <c r="C86" s="126"/>
      <c r="E86" s="35">
        <f>E83</f>
        <v>0</v>
      </c>
      <c r="G86" s="35">
        <f>G83</f>
        <v>0</v>
      </c>
      <c r="J86" s="42">
        <f t="shared" si="135"/>
        <v>0</v>
      </c>
      <c r="K86" s="43">
        <f>ROUNDDOWN(IF(NOT(_xlfn.ISFORMULA(J86)),$E86*J86,0),2)</f>
        <v>0</v>
      </c>
      <c r="L86" s="22" t="str">
        <f t="shared" ca="1" si="140"/>
        <v/>
      </c>
      <c r="M86" s="22" t="str">
        <f t="shared" ca="1" si="141"/>
        <v/>
      </c>
      <c r="N86" s="42">
        <f t="shared" si="137"/>
        <v>0</v>
      </c>
      <c r="O86" s="43">
        <f t="shared" ref="O86:O92" si="151">ROUNDDOWN(IF(NOT(_xlfn.ISFORMULA(N86)),$G86*N86,0),2)</f>
        <v>0</v>
      </c>
      <c r="P86" s="22" t="str">
        <f t="shared" ca="1" si="142"/>
        <v/>
      </c>
      <c r="Q86" s="22" t="str">
        <f t="shared" ca="1" si="143"/>
        <v/>
      </c>
      <c r="R86" s="42">
        <f t="shared" si="144"/>
        <v>0</v>
      </c>
      <c r="S86" s="43">
        <f t="shared" si="145"/>
        <v>0</v>
      </c>
      <c r="T86" s="22" t="str">
        <f t="shared" ca="1" si="146"/>
        <v/>
      </c>
      <c r="U86" s="22" t="str">
        <f t="shared" ca="1" si="147"/>
        <v/>
      </c>
      <c r="V86" s="23">
        <f t="shared" si="148"/>
        <v>0</v>
      </c>
      <c r="W86" s="24">
        <f t="shared" si="149"/>
        <v>0</v>
      </c>
      <c r="AC86" s="25"/>
      <c r="AE86" s="6">
        <f>IFERROR(IF(Y86="",(K86*Data!$E$2)+(SUM(O86,S86)*Data!$F$2),(K86*Data!$E$3)+(SUM(O86,S86)*Data!$F$3)),"")</f>
        <v>0</v>
      </c>
      <c r="AG86" s="6">
        <f t="shared" si="139"/>
        <v>0</v>
      </c>
      <c r="AH86" s="117" t="str">
        <f t="shared" si="150"/>
        <v/>
      </c>
    </row>
    <row r="87" spans="1:40" x14ac:dyDescent="0.2">
      <c r="A87" s="123"/>
      <c r="B87" s="126"/>
      <c r="C87" s="126"/>
      <c r="E87" s="35">
        <f>E83</f>
        <v>0</v>
      </c>
      <c r="G87" s="35">
        <f>G83</f>
        <v>0</v>
      </c>
      <c r="J87" s="42">
        <f t="shared" si="135"/>
        <v>0</v>
      </c>
      <c r="K87" s="43">
        <f t="shared" ref="K87:K92" si="152">ROUNDDOWN(IF(NOT(_xlfn.ISFORMULA(J87)),$E87*J87,0),2)</f>
        <v>0</v>
      </c>
      <c r="L87" s="22" t="str">
        <f t="shared" ca="1" si="140"/>
        <v/>
      </c>
      <c r="M87" s="22" t="str">
        <f t="shared" ca="1" si="141"/>
        <v/>
      </c>
      <c r="N87" s="42">
        <f t="shared" si="137"/>
        <v>0</v>
      </c>
      <c r="O87" s="43">
        <f t="shared" si="151"/>
        <v>0</v>
      </c>
      <c r="P87" s="22" t="str">
        <f t="shared" ca="1" si="142"/>
        <v/>
      </c>
      <c r="Q87" s="22" t="str">
        <f t="shared" ca="1" si="143"/>
        <v/>
      </c>
      <c r="R87" s="42">
        <f t="shared" si="144"/>
        <v>0</v>
      </c>
      <c r="S87" s="43">
        <f t="shared" si="145"/>
        <v>0</v>
      </c>
      <c r="T87" s="22" t="str">
        <f t="shared" ca="1" si="146"/>
        <v/>
      </c>
      <c r="U87" s="22" t="str">
        <f t="shared" ca="1" si="147"/>
        <v/>
      </c>
      <c r="V87" s="23">
        <f t="shared" si="148"/>
        <v>0</v>
      </c>
      <c r="W87" s="24">
        <f t="shared" si="149"/>
        <v>0</v>
      </c>
      <c r="AC87" s="25"/>
      <c r="AE87" s="6">
        <f>IFERROR(IF(Y87="",(K87*Data!$E$2)+(SUM(O87,S87)*Data!$F$2),(K87*Data!$E$3)+(SUM(O87,S87)*Data!$F$3)),"")</f>
        <v>0</v>
      </c>
      <c r="AG87" s="6">
        <f t="shared" si="139"/>
        <v>0</v>
      </c>
      <c r="AH87" s="117" t="str">
        <f t="shared" si="150"/>
        <v/>
      </c>
    </row>
    <row r="88" spans="1:40" x14ac:dyDescent="0.2">
      <c r="A88" s="123"/>
      <c r="B88" s="126"/>
      <c r="C88" s="126"/>
      <c r="E88" s="35">
        <f>E83</f>
        <v>0</v>
      </c>
      <c r="G88" s="35">
        <f>G83</f>
        <v>0</v>
      </c>
      <c r="J88" s="42">
        <f t="shared" si="135"/>
        <v>0</v>
      </c>
      <c r="K88" s="43">
        <f t="shared" si="152"/>
        <v>0</v>
      </c>
      <c r="L88" s="22" t="str">
        <f t="shared" ca="1" si="140"/>
        <v/>
      </c>
      <c r="M88" s="22" t="str">
        <f t="shared" ca="1" si="141"/>
        <v/>
      </c>
      <c r="N88" s="42">
        <f t="shared" si="137"/>
        <v>0</v>
      </c>
      <c r="O88" s="43">
        <f t="shared" si="151"/>
        <v>0</v>
      </c>
      <c r="P88" s="22" t="str">
        <f t="shared" ca="1" si="142"/>
        <v/>
      </c>
      <c r="Q88" s="22" t="str">
        <f t="shared" ca="1" si="143"/>
        <v/>
      </c>
      <c r="R88" s="42">
        <f t="shared" si="144"/>
        <v>0</v>
      </c>
      <c r="S88" s="43">
        <f t="shared" si="145"/>
        <v>0</v>
      </c>
      <c r="T88" s="22" t="str">
        <f t="shared" ca="1" si="146"/>
        <v/>
      </c>
      <c r="U88" s="22" t="str">
        <f t="shared" ca="1" si="147"/>
        <v/>
      </c>
      <c r="V88" s="23">
        <f t="shared" si="148"/>
        <v>0</v>
      </c>
      <c r="W88" s="24">
        <f t="shared" si="149"/>
        <v>0</v>
      </c>
      <c r="AC88" s="25"/>
      <c r="AE88" s="6">
        <f>IFERROR(IF(Y88="",(K88*Data!$E$2)+(SUM(O88,S88)*Data!$F$2),(K88*Data!$E$3)+(SUM(O88,S88)*Data!$F$3)),"")</f>
        <v>0</v>
      </c>
      <c r="AG88" s="6">
        <f t="shared" si="139"/>
        <v>0</v>
      </c>
      <c r="AH88" s="117" t="str">
        <f t="shared" si="150"/>
        <v/>
      </c>
    </row>
    <row r="89" spans="1:40" x14ac:dyDescent="0.2">
      <c r="A89" s="123"/>
      <c r="B89" s="126"/>
      <c r="C89" s="126"/>
      <c r="E89" s="35">
        <f>E83</f>
        <v>0</v>
      </c>
      <c r="G89" s="35">
        <f>G83</f>
        <v>0</v>
      </c>
      <c r="J89" s="42">
        <f t="shared" si="135"/>
        <v>0</v>
      </c>
      <c r="K89" s="43">
        <f t="shared" si="152"/>
        <v>0</v>
      </c>
      <c r="L89" s="22" t="str">
        <f t="shared" ca="1" si="140"/>
        <v/>
      </c>
      <c r="M89" s="22" t="str">
        <f t="shared" ca="1" si="141"/>
        <v/>
      </c>
      <c r="N89" s="42">
        <f t="shared" si="137"/>
        <v>0</v>
      </c>
      <c r="O89" s="43">
        <f t="shared" si="151"/>
        <v>0</v>
      </c>
      <c r="P89" s="22" t="str">
        <f t="shared" ca="1" si="142"/>
        <v/>
      </c>
      <c r="Q89" s="22" t="str">
        <f t="shared" ca="1" si="143"/>
        <v/>
      </c>
      <c r="R89" s="42">
        <f t="shared" si="144"/>
        <v>0</v>
      </c>
      <c r="S89" s="43">
        <f t="shared" si="145"/>
        <v>0</v>
      </c>
      <c r="T89" s="22" t="str">
        <f t="shared" ca="1" si="146"/>
        <v/>
      </c>
      <c r="U89" s="22" t="str">
        <f t="shared" ca="1" si="147"/>
        <v/>
      </c>
      <c r="V89" s="23">
        <f t="shared" si="148"/>
        <v>0</v>
      </c>
      <c r="W89" s="24">
        <f t="shared" si="149"/>
        <v>0</v>
      </c>
      <c r="AC89" s="25"/>
      <c r="AE89" s="6">
        <f>IFERROR(IF(Y89="",(K89*Data!$E$2)+(SUM(O89,S89)*Data!$F$2),(K89*Data!$E$3)+(SUM(O89,S89)*Data!$F$3)),"")</f>
        <v>0</v>
      </c>
      <c r="AG89" s="6">
        <f t="shared" si="139"/>
        <v>0</v>
      </c>
      <c r="AH89" s="117" t="str">
        <f t="shared" si="150"/>
        <v/>
      </c>
    </row>
    <row r="90" spans="1:40" x14ac:dyDescent="0.2">
      <c r="A90" s="123"/>
      <c r="B90" s="126"/>
      <c r="C90" s="126"/>
      <c r="E90" s="35">
        <f>E83</f>
        <v>0</v>
      </c>
      <c r="G90" s="35">
        <f>G83</f>
        <v>0</v>
      </c>
      <c r="J90" s="42">
        <f t="shared" si="135"/>
        <v>0</v>
      </c>
      <c r="K90" s="43">
        <f t="shared" si="152"/>
        <v>0</v>
      </c>
      <c r="L90" s="22" t="str">
        <f t="shared" ca="1" si="140"/>
        <v/>
      </c>
      <c r="M90" s="22" t="str">
        <f t="shared" ca="1" si="141"/>
        <v/>
      </c>
      <c r="N90" s="42">
        <f t="shared" si="137"/>
        <v>0</v>
      </c>
      <c r="O90" s="43">
        <f t="shared" si="151"/>
        <v>0</v>
      </c>
      <c r="P90" s="22" t="str">
        <f t="shared" ca="1" si="142"/>
        <v/>
      </c>
      <c r="Q90" s="22" t="str">
        <f t="shared" ca="1" si="143"/>
        <v/>
      </c>
      <c r="R90" s="42">
        <f t="shared" si="144"/>
        <v>0</v>
      </c>
      <c r="S90" s="43">
        <f t="shared" si="145"/>
        <v>0</v>
      </c>
      <c r="T90" s="22" t="str">
        <f t="shared" ca="1" si="146"/>
        <v/>
      </c>
      <c r="U90" s="22" t="str">
        <f t="shared" ca="1" si="147"/>
        <v/>
      </c>
      <c r="V90" s="23">
        <f t="shared" si="148"/>
        <v>0</v>
      </c>
      <c r="W90" s="24">
        <f t="shared" si="149"/>
        <v>0</v>
      </c>
      <c r="AC90" s="25"/>
      <c r="AE90" s="6">
        <f>IFERROR(IF(Y90="",(K90*Data!$E$2)+(SUM(O90,S90)*Data!$F$2),(K90*Data!$E$3)+(SUM(O90,S90)*Data!$F$3)),"")</f>
        <v>0</v>
      </c>
      <c r="AG90" s="6">
        <f t="shared" si="139"/>
        <v>0</v>
      </c>
      <c r="AH90" s="117" t="str">
        <f t="shared" si="150"/>
        <v/>
      </c>
    </row>
    <row r="91" spans="1:40" x14ac:dyDescent="0.2">
      <c r="A91" s="123"/>
      <c r="B91" s="126"/>
      <c r="C91" s="126"/>
      <c r="E91" s="35">
        <f>E83</f>
        <v>0</v>
      </c>
      <c r="G91" s="35">
        <f>G83</f>
        <v>0</v>
      </c>
      <c r="J91" s="42">
        <f t="shared" si="135"/>
        <v>0</v>
      </c>
      <c r="K91" s="43">
        <f t="shared" si="152"/>
        <v>0</v>
      </c>
      <c r="L91" s="22" t="str">
        <f t="shared" ca="1" si="140"/>
        <v/>
      </c>
      <c r="M91" s="22" t="str">
        <f t="shared" ca="1" si="141"/>
        <v/>
      </c>
      <c r="N91" s="42">
        <f t="shared" si="137"/>
        <v>0</v>
      </c>
      <c r="O91" s="43">
        <f t="shared" si="151"/>
        <v>0</v>
      </c>
      <c r="P91" s="22" t="str">
        <f t="shared" ca="1" si="142"/>
        <v/>
      </c>
      <c r="Q91" s="22" t="str">
        <f t="shared" ca="1" si="143"/>
        <v/>
      </c>
      <c r="R91" s="42">
        <f t="shared" si="144"/>
        <v>0</v>
      </c>
      <c r="S91" s="43">
        <f t="shared" si="145"/>
        <v>0</v>
      </c>
      <c r="T91" s="22" t="str">
        <f t="shared" ca="1" si="146"/>
        <v/>
      </c>
      <c r="U91" s="22" t="str">
        <f t="shared" ca="1" si="147"/>
        <v/>
      </c>
      <c r="V91" s="23">
        <f t="shared" si="148"/>
        <v>0</v>
      </c>
      <c r="W91" s="24">
        <f t="shared" si="149"/>
        <v>0</v>
      </c>
      <c r="AC91" s="25"/>
      <c r="AE91" s="6">
        <f>IFERROR(IF(Y91="",(K91*Data!$E$2)+(SUM(O91,S91)*Data!$F$2),(K91*Data!$E$3)+(SUM(O91,S91)*Data!$F$3)),"")</f>
        <v>0</v>
      </c>
      <c r="AG91" s="6">
        <f t="shared" si="139"/>
        <v>0</v>
      </c>
      <c r="AH91" s="117" t="str">
        <f t="shared" si="150"/>
        <v/>
      </c>
    </row>
    <row r="92" spans="1:40" x14ac:dyDescent="0.2">
      <c r="A92" s="124"/>
      <c r="B92" s="127"/>
      <c r="C92" s="127"/>
      <c r="E92" s="35">
        <f>E83</f>
        <v>0</v>
      </c>
      <c r="G92" s="35">
        <f>G83</f>
        <v>0</v>
      </c>
      <c r="J92" s="42">
        <f t="shared" si="135"/>
        <v>0</v>
      </c>
      <c r="K92" s="43">
        <f t="shared" si="152"/>
        <v>0</v>
      </c>
      <c r="L92" s="22" t="str">
        <f t="shared" ca="1" si="140"/>
        <v/>
      </c>
      <c r="M92" s="22" t="str">
        <f t="shared" ca="1" si="141"/>
        <v/>
      </c>
      <c r="N92" s="42">
        <f t="shared" si="137"/>
        <v>0</v>
      </c>
      <c r="O92" s="43">
        <f t="shared" si="151"/>
        <v>0</v>
      </c>
      <c r="P92" s="22" t="str">
        <f t="shared" ca="1" si="142"/>
        <v/>
      </c>
      <c r="Q92" s="22" t="str">
        <f t="shared" ca="1" si="143"/>
        <v/>
      </c>
      <c r="R92" s="42">
        <f t="shared" si="144"/>
        <v>0</v>
      </c>
      <c r="S92" s="43">
        <f t="shared" si="145"/>
        <v>0</v>
      </c>
      <c r="T92" s="22" t="str">
        <f t="shared" ca="1" si="146"/>
        <v/>
      </c>
      <c r="U92" s="22" t="str">
        <f t="shared" ca="1" si="147"/>
        <v/>
      </c>
      <c r="V92" s="23">
        <f t="shared" si="148"/>
        <v>0</v>
      </c>
      <c r="W92" s="24">
        <f t="shared" si="149"/>
        <v>0</v>
      </c>
      <c r="AC92" s="25"/>
      <c r="AE92" s="6">
        <f>IFERROR(IF(Y92="",(K92*Data!$E$2)+(SUM(O92,S92)*Data!$F$2),(K92*Data!$E$3)+(SUM(O92,S92)*Data!$F$3)),"")</f>
        <v>0</v>
      </c>
      <c r="AG92" s="6">
        <f t="shared" si="139"/>
        <v>0</v>
      </c>
      <c r="AH92" s="117" t="str">
        <f t="shared" si="150"/>
        <v/>
      </c>
    </row>
    <row r="93" spans="1:40" ht="13.5" thickBot="1" x14ac:dyDescent="0.25">
      <c r="A93" s="32"/>
      <c r="B93" s="28"/>
      <c r="C93" s="28"/>
      <c r="D93" s="26"/>
      <c r="E93" s="27"/>
      <c r="F93" s="26"/>
      <c r="G93" s="27"/>
      <c r="H93" s="28"/>
      <c r="I93" s="28"/>
      <c r="J93" s="89">
        <f>SUM(J83:J92)</f>
        <v>0</v>
      </c>
      <c r="K93" s="90">
        <f>SUM(K83:K92)</f>
        <v>0</v>
      </c>
      <c r="L93" s="103" t="str">
        <f>IF((SUMIF($H83:$H92,"=NIH sponsored awards",K83:K92)/$C$2)&gt;1,"ERROR reduce NIH below 19,000","")</f>
        <v/>
      </c>
      <c r="M93" s="29"/>
      <c r="N93" s="91">
        <f>SUM(N83:N92)</f>
        <v>0</v>
      </c>
      <c r="O93" s="92">
        <f>SUM(O83:O92)</f>
        <v>0</v>
      </c>
      <c r="P93" s="103" t="str">
        <f>IF((SUMIF($H83:$H92,"=NIH sponsored awards",O83:O92)/$C$2)&gt;1,"ERROR reduce NIH below 19,000","")</f>
        <v/>
      </c>
      <c r="Q93" s="29"/>
      <c r="R93" s="93">
        <f>SUM(R83:R92)</f>
        <v>0</v>
      </c>
      <c r="S93" s="94">
        <f>SUM(S83:S92)</f>
        <v>0</v>
      </c>
      <c r="T93" s="103" t="str">
        <f>IF((SUMIF($H83:$H92,"=NIH sponsored awards",S83:S92)/$C$2)&gt;1,"ERROR reduce NIH below 19,000","")</f>
        <v/>
      </c>
      <c r="U93" s="29"/>
      <c r="V93" s="30">
        <f>SUM(J93,N93,R93)</f>
        <v>0</v>
      </c>
      <c r="W93" s="26">
        <f>SUM(K93,O93,S93)</f>
        <v>0</v>
      </c>
      <c r="X93" s="28"/>
      <c r="Y93" s="28"/>
      <c r="Z93" s="28"/>
      <c r="AA93" s="28"/>
      <c r="AB93" s="28"/>
      <c r="AC93" s="31"/>
      <c r="AD93" s="100" t="str">
        <f>IF((SUMIF(H83:H92,"=NIH sponsored awards",K83:K92)/$C$2)&gt;1,"ERROR reduce NIH below 19,000","")</f>
        <v/>
      </c>
      <c r="AE93" s="98">
        <f>SUM(AE83:AE92)</f>
        <v>0</v>
      </c>
      <c r="AF93" s="98"/>
      <c r="AG93" s="98">
        <f>SUM(AG83:AG92)</f>
        <v>0</v>
      </c>
      <c r="AH93" s="118">
        <f>SUM(AH83:AH92)</f>
        <v>0</v>
      </c>
      <c r="AI93" s="99"/>
      <c r="AJ93" s="99"/>
      <c r="AK93" s="99"/>
      <c r="AL93" s="99"/>
      <c r="AM93" s="99"/>
      <c r="AN93" s="99"/>
    </row>
  </sheetData>
  <mergeCells count="45">
    <mergeCell ref="D4:D5"/>
    <mergeCell ref="C4:C5"/>
    <mergeCell ref="B4:B5"/>
    <mergeCell ref="AI4:AN4"/>
    <mergeCell ref="AE4:AG4"/>
    <mergeCell ref="X4:X5"/>
    <mergeCell ref="V4:W4"/>
    <mergeCell ref="E4:E5"/>
    <mergeCell ref="A17:A26"/>
    <mergeCell ref="A6:A15"/>
    <mergeCell ref="C17:C26"/>
    <mergeCell ref="B17:B26"/>
    <mergeCell ref="C6:C15"/>
    <mergeCell ref="B6:B15"/>
    <mergeCell ref="A28:A37"/>
    <mergeCell ref="B28:B37"/>
    <mergeCell ref="C28:C37"/>
    <mergeCell ref="A4:A5"/>
    <mergeCell ref="AC4:AC5"/>
    <mergeCell ref="AB4:AB5"/>
    <mergeCell ref="AA4:AA5"/>
    <mergeCell ref="Z4:Z5"/>
    <mergeCell ref="Y4:Y5"/>
    <mergeCell ref="J4:M4"/>
    <mergeCell ref="N4:Q4"/>
    <mergeCell ref="R4:U4"/>
    <mergeCell ref="I4:I5"/>
    <mergeCell ref="H4:H5"/>
    <mergeCell ref="G4:G5"/>
    <mergeCell ref="F4:F5"/>
    <mergeCell ref="A39:A48"/>
    <mergeCell ref="B39:B48"/>
    <mergeCell ref="C39:C48"/>
    <mergeCell ref="A50:A59"/>
    <mergeCell ref="B50:B59"/>
    <mergeCell ref="C50:C59"/>
    <mergeCell ref="A83:A92"/>
    <mergeCell ref="B83:B92"/>
    <mergeCell ref="C83:C92"/>
    <mergeCell ref="A61:A70"/>
    <mergeCell ref="B61:B70"/>
    <mergeCell ref="C61:C70"/>
    <mergeCell ref="A72:A81"/>
    <mergeCell ref="B72:B81"/>
    <mergeCell ref="C72:C81"/>
  </mergeCells>
  <phoneticPr fontId="3" type="noConversion"/>
  <conditionalFormatting sqref="J16 N16 R16">
    <cfRule type="cellIs" dxfId="45" priority="64" operator="greaterThan">
      <formula>1</formula>
    </cfRule>
  </conditionalFormatting>
  <conditionalFormatting sqref="J27 N27 R27">
    <cfRule type="cellIs" dxfId="44" priority="58" operator="greaterThan">
      <formula>1</formula>
    </cfRule>
  </conditionalFormatting>
  <conditionalFormatting sqref="J38 N38 R38">
    <cfRule type="cellIs" dxfId="43" priority="45" operator="greaterThan">
      <formula>1</formula>
    </cfRule>
  </conditionalFormatting>
  <conditionalFormatting sqref="J49 N49 R49">
    <cfRule type="cellIs" dxfId="42" priority="25" operator="greaterThan">
      <formula>1</formula>
    </cfRule>
  </conditionalFormatting>
  <conditionalFormatting sqref="J60 N60 R60">
    <cfRule type="cellIs" dxfId="41" priority="20" operator="greaterThan">
      <formula>1</formula>
    </cfRule>
  </conditionalFormatting>
  <conditionalFormatting sqref="J71 N71 R71">
    <cfRule type="cellIs" dxfId="40" priority="15" operator="greaterThan">
      <formula>1</formula>
    </cfRule>
  </conditionalFormatting>
  <conditionalFormatting sqref="J82 N82 R82">
    <cfRule type="cellIs" dxfId="39" priority="10" operator="greaterThan">
      <formula>1</formula>
    </cfRule>
  </conditionalFormatting>
  <conditionalFormatting sqref="J93 N93 R93">
    <cfRule type="cellIs" dxfId="38" priority="5" operator="greaterThan">
      <formula>1</formula>
    </cfRule>
  </conditionalFormatting>
  <conditionalFormatting sqref="K6:K15">
    <cfRule type="expression" dxfId="37" priority="41">
      <formula>"(SUMIF(H6:H15,""=NIH sponsored awards"",K6:K15)/$C$2)&gt;1"</formula>
    </cfRule>
  </conditionalFormatting>
  <conditionalFormatting sqref="K16">
    <cfRule type="cellIs" dxfId="36" priority="60" operator="greaterThan">
      <formula>$E15</formula>
    </cfRule>
  </conditionalFormatting>
  <conditionalFormatting sqref="K27">
    <cfRule type="cellIs" dxfId="35" priority="54" operator="greaterThan">
      <formula>$E26</formula>
    </cfRule>
  </conditionalFormatting>
  <conditionalFormatting sqref="K38">
    <cfRule type="cellIs" dxfId="34" priority="44" operator="greaterThan">
      <formula>$E37</formula>
    </cfRule>
  </conditionalFormatting>
  <conditionalFormatting sqref="K49">
    <cfRule type="cellIs" dxfId="33" priority="24" operator="greaterThan">
      <formula>$E48</formula>
    </cfRule>
  </conditionalFormatting>
  <conditionalFormatting sqref="K60">
    <cfRule type="cellIs" dxfId="32" priority="19" operator="greaterThan">
      <formula>$E59</formula>
    </cfRule>
  </conditionalFormatting>
  <conditionalFormatting sqref="K71">
    <cfRule type="cellIs" dxfId="31" priority="14" operator="greaterThan">
      <formula>$E70</formula>
    </cfRule>
  </conditionalFormatting>
  <conditionalFormatting sqref="K82">
    <cfRule type="cellIs" dxfId="30" priority="9" operator="greaterThan">
      <formula>$E81</formula>
    </cfRule>
  </conditionalFormatting>
  <conditionalFormatting sqref="K93">
    <cfRule type="cellIs" dxfId="29" priority="4" operator="greaterThan">
      <formula>$E92</formula>
    </cfRule>
  </conditionalFormatting>
  <conditionalFormatting sqref="O16 S16">
    <cfRule type="cellIs" dxfId="28" priority="59" operator="greaterThan">
      <formula>$G15</formula>
    </cfRule>
  </conditionalFormatting>
  <conditionalFormatting sqref="O27 S27">
    <cfRule type="cellIs" dxfId="27" priority="53" operator="greaterThan">
      <formula>$G26</formula>
    </cfRule>
  </conditionalFormatting>
  <conditionalFormatting sqref="O38 S38">
    <cfRule type="cellIs" dxfId="26" priority="43" operator="greaterThan">
      <formula>$G37</formula>
    </cfRule>
  </conditionalFormatting>
  <conditionalFormatting sqref="O49 S49">
    <cfRule type="cellIs" dxfId="25" priority="23" operator="greaterThan">
      <formula>$G48</formula>
    </cfRule>
  </conditionalFormatting>
  <conditionalFormatting sqref="O60 S60">
    <cfRule type="cellIs" dxfId="24" priority="18" operator="greaterThan">
      <formula>$G59</formula>
    </cfRule>
  </conditionalFormatting>
  <conditionalFormatting sqref="O71 S71">
    <cfRule type="cellIs" dxfId="23" priority="13" operator="greaterThan">
      <formula>$G70</formula>
    </cfRule>
  </conditionalFormatting>
  <conditionalFormatting sqref="O82 S82">
    <cfRule type="cellIs" dxfId="22" priority="8" operator="greaterThan">
      <formula>$G81</formula>
    </cfRule>
  </conditionalFormatting>
  <conditionalFormatting sqref="O93 S93">
    <cfRule type="cellIs" dxfId="21" priority="3" operator="greaterThan">
      <formula>$G92</formula>
    </cfRule>
  </conditionalFormatting>
  <conditionalFormatting sqref="V16">
    <cfRule type="expression" dxfId="20" priority="38">
      <formula>AND(RIGHT($C6,3)="nt)",$V16&gt;2)</formula>
    </cfRule>
    <cfRule type="cellIs" dxfId="19" priority="63" operator="greaterThan">
      <formula>2.5</formula>
    </cfRule>
  </conditionalFormatting>
  <conditionalFormatting sqref="V27">
    <cfRule type="cellIs" dxfId="18" priority="29" operator="greaterThan">
      <formula>2.5</formula>
    </cfRule>
    <cfRule type="expression" dxfId="17" priority="28">
      <formula>AND(RIGHT($C17,3)="nt)",$V27&gt;2)</formula>
    </cfRule>
  </conditionalFormatting>
  <conditionalFormatting sqref="V38">
    <cfRule type="cellIs" dxfId="16" priority="27" operator="greaterThan">
      <formula>2.5</formula>
    </cfRule>
    <cfRule type="expression" dxfId="15" priority="26">
      <formula>AND(RIGHT($C28,3)="nt)",$V38&gt;2)</formula>
    </cfRule>
  </conditionalFormatting>
  <conditionalFormatting sqref="V49">
    <cfRule type="cellIs" dxfId="14" priority="22" operator="greaterThan">
      <formula>2.5</formula>
    </cfRule>
    <cfRule type="expression" dxfId="13" priority="21">
      <formula>AND(RIGHT($C39,3)="nt)",$V49&gt;2)</formula>
    </cfRule>
  </conditionalFormatting>
  <conditionalFormatting sqref="V60">
    <cfRule type="cellIs" dxfId="12" priority="17" operator="greaterThan">
      <formula>2.5</formula>
    </cfRule>
    <cfRule type="expression" dxfId="11" priority="16">
      <formula>AND(RIGHT($C50,3)="nt)",$V60&gt;2)</formula>
    </cfRule>
  </conditionalFormatting>
  <conditionalFormatting sqref="V71">
    <cfRule type="cellIs" dxfId="10" priority="12" operator="greaterThan">
      <formula>2.5</formula>
    </cfRule>
    <cfRule type="expression" dxfId="9" priority="11">
      <formula>AND(RIGHT($C61,3)="nt)",$V71&gt;2)</formula>
    </cfRule>
  </conditionalFormatting>
  <conditionalFormatting sqref="V82">
    <cfRule type="cellIs" dxfId="8" priority="7" operator="greaterThan">
      <formula>2.5</formula>
    </cfRule>
    <cfRule type="expression" dxfId="7" priority="6">
      <formula>AND(RIGHT($C72,3)="nt)",$V82&gt;2)</formula>
    </cfRule>
  </conditionalFormatting>
  <conditionalFormatting sqref="V93">
    <cfRule type="cellIs" dxfId="6" priority="2" operator="greaterThan">
      <formula>2.5</formula>
    </cfRule>
    <cfRule type="expression" dxfId="5" priority="1">
      <formula>AND(RIGHT($C83,3)="nt)",$V93&gt;2)</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C75FEA44-138D-4F5B-9822-02A3ADED1C4F}">
          <x14:formula1>
            <xm:f>Data!$C$1:$C$2</xm:f>
          </x14:formula1>
          <xm:sqref>AI6:AK93</xm:sqref>
        </x14:dataValidation>
        <x14:dataValidation type="list" allowBlank="1" showInputMessage="1" showErrorMessage="1" xr:uid="{857D7F16-615C-4756-9FFF-443A0A968566}">
          <x14:formula1>
            <xm:f>Data!$A$2:$A$9</xm:f>
          </x14:formula1>
          <xm:sqref>C6:C15 C17:C26 C28:C37 C39:C48 C50:C59 C61:C70 C72:C81 C83:C92</xm:sqref>
        </x14:dataValidation>
        <x14:dataValidation type="list" allowBlank="1" showInputMessage="1" showErrorMessage="1" xr:uid="{F8696A05-8224-4DD2-973C-2BCD0A4F48D8}">
          <x14:formula1>
            <xm:f>Data!$B$2:$B$17</xm:f>
          </x14:formula1>
          <xm:sqref>H6:H93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5CEE8-5CD7-4039-93E6-2BD59447CA04}">
  <sheetPr>
    <tabColor rgb="FFEFE5EE"/>
  </sheetPr>
  <dimension ref="A1:AN32"/>
  <sheetViews>
    <sheetView zoomScale="115" zoomScaleNormal="115" workbookViewId="0">
      <pane xSplit="1" ySplit="5" topLeftCell="B6" activePane="bottomRight" state="frozen"/>
      <selection pane="topRight" activeCell="B1" sqref="B1"/>
      <selection pane="bottomLeft" activeCell="A8" sqref="A8"/>
      <selection pane="bottomRight" activeCell="B6" sqref="B6:B15"/>
    </sheetView>
  </sheetViews>
  <sheetFormatPr defaultColWidth="9.140625" defaultRowHeight="12.75" outlineLevelCol="1" x14ac:dyDescent="0.2"/>
  <cols>
    <col min="1" max="1" width="16.28515625" style="8" customWidth="1"/>
    <col min="2" max="2" width="9.7109375" style="8" customWidth="1"/>
    <col min="3" max="3" width="10.7109375" style="8" customWidth="1"/>
    <col min="4" max="4" width="10.7109375" style="6" customWidth="1"/>
    <col min="5" max="5" width="10.5703125" style="7" customWidth="1"/>
    <col min="6" max="6" width="10.7109375" style="6" customWidth="1"/>
    <col min="7" max="7" width="12" style="7" customWidth="1"/>
    <col min="8" max="8" width="22.85546875" style="8" customWidth="1"/>
    <col min="9" max="9" width="21.85546875" style="8" customWidth="1"/>
    <col min="10" max="10" width="8" style="9" bestFit="1" customWidth="1"/>
    <col min="11" max="11" width="9.85546875" style="7" customWidth="1"/>
    <col min="12" max="13" width="7.5703125" style="10" customWidth="1" outlineLevel="1"/>
    <col min="14" max="14" width="8" style="9" bestFit="1" customWidth="1"/>
    <col min="15" max="15" width="9.7109375" style="7" customWidth="1"/>
    <col min="16" max="17" width="7.5703125" style="10" customWidth="1" outlineLevel="1"/>
    <col min="18" max="18" width="7.7109375" style="9" bestFit="1" customWidth="1"/>
    <col min="19" max="19" width="9.7109375" style="7" customWidth="1"/>
    <col min="20" max="21" width="7.5703125" style="10" customWidth="1" outlineLevel="1"/>
    <col min="22" max="22" width="9.42578125" style="10" customWidth="1"/>
    <col min="23" max="23" width="10.5703125" style="10" bestFit="1" customWidth="1"/>
    <col min="24" max="24" width="8.42578125" style="8" bestFit="1" customWidth="1"/>
    <col min="25" max="25" width="8.28515625" style="8" bestFit="1" customWidth="1"/>
    <col min="26" max="26" width="6.28515625" style="8" bestFit="1" customWidth="1"/>
    <col min="27" max="27" width="7.42578125" style="8" bestFit="1" customWidth="1"/>
    <col min="28" max="28" width="7.85546875" style="8" bestFit="1" customWidth="1"/>
    <col min="29" max="29" width="7.42578125" style="8" bestFit="1" customWidth="1"/>
    <col min="30" max="30" width="9.140625" style="8" customWidth="1"/>
    <col min="31" max="31" width="10" style="6" bestFit="1" customWidth="1"/>
    <col min="32" max="32" width="9.140625" style="60"/>
    <col min="33" max="33" width="11" style="8" bestFit="1" customWidth="1"/>
    <col min="34" max="34" width="11" style="8" customWidth="1"/>
    <col min="35" max="35" width="9.140625" style="8"/>
    <col min="36" max="36" width="11.42578125" style="8" customWidth="1"/>
    <col min="37" max="37" width="11.7109375" style="8" customWidth="1"/>
    <col min="38" max="39" width="9.140625" style="8"/>
    <col min="40" max="40" width="13.42578125" style="8" customWidth="1"/>
    <col min="41" max="16384" width="9.140625" style="8"/>
  </cols>
  <sheetData>
    <row r="1" spans="1:40" ht="13.5" thickBot="1" x14ac:dyDescent="0.25">
      <c r="A1" s="3" t="s">
        <v>5</v>
      </c>
      <c r="B1" s="4" t="s">
        <v>6</v>
      </c>
      <c r="C1" s="5" t="s">
        <v>7</v>
      </c>
      <c r="G1" s="58" t="s">
        <v>37</v>
      </c>
      <c r="H1" s="59" t="s">
        <v>112</v>
      </c>
      <c r="O1" s="37" t="s">
        <v>35</v>
      </c>
    </row>
    <row r="2" spans="1:40" ht="13.5" thickBot="1" x14ac:dyDescent="0.25">
      <c r="A2" s="11"/>
      <c r="B2" s="56">
        <f>'Summer Compensation'!B2</f>
        <v>228000</v>
      </c>
      <c r="C2" s="57">
        <f>B2/12</f>
        <v>19000</v>
      </c>
      <c r="G2" s="58" t="s">
        <v>38</v>
      </c>
      <c r="H2" s="59" t="s">
        <v>113</v>
      </c>
      <c r="O2" s="38" t="s">
        <v>36</v>
      </c>
    </row>
    <row r="3" spans="1:40" ht="13.5" thickBot="1" x14ac:dyDescent="0.25"/>
    <row r="4" spans="1:40" s="12" customFormat="1" x14ac:dyDescent="0.2">
      <c r="A4" s="128" t="s">
        <v>0</v>
      </c>
      <c r="B4" s="148" t="s">
        <v>1</v>
      </c>
      <c r="C4" s="148" t="s">
        <v>2</v>
      </c>
      <c r="D4" s="142" t="s">
        <v>3</v>
      </c>
      <c r="E4" s="142" t="s">
        <v>24</v>
      </c>
      <c r="F4" s="142" t="s">
        <v>4</v>
      </c>
      <c r="G4" s="142" t="s">
        <v>25</v>
      </c>
      <c r="H4" s="140" t="s">
        <v>20</v>
      </c>
      <c r="I4" s="138" t="s">
        <v>26</v>
      </c>
      <c r="J4" s="134" t="s">
        <v>17</v>
      </c>
      <c r="K4" s="134"/>
      <c r="L4" s="134"/>
      <c r="M4" s="134"/>
      <c r="N4" s="135" t="s">
        <v>18</v>
      </c>
      <c r="O4" s="135"/>
      <c r="P4" s="135"/>
      <c r="Q4" s="135"/>
      <c r="R4" s="136" t="s">
        <v>19</v>
      </c>
      <c r="S4" s="136"/>
      <c r="T4" s="136"/>
      <c r="U4" s="137"/>
      <c r="V4" s="152" t="s">
        <v>34</v>
      </c>
      <c r="W4" s="153"/>
      <c r="X4" s="132" t="s">
        <v>28</v>
      </c>
      <c r="Y4" s="132" t="s">
        <v>29</v>
      </c>
      <c r="Z4" s="132" t="s">
        <v>30</v>
      </c>
      <c r="AA4" s="132" t="s">
        <v>31</v>
      </c>
      <c r="AB4" s="132" t="s">
        <v>32</v>
      </c>
      <c r="AC4" s="130" t="s">
        <v>33</v>
      </c>
      <c r="AE4" s="151" t="s">
        <v>48</v>
      </c>
      <c r="AF4" s="151"/>
      <c r="AG4" s="151"/>
      <c r="AH4" s="119" t="s">
        <v>188</v>
      </c>
      <c r="AI4" s="150" t="s">
        <v>42</v>
      </c>
      <c r="AJ4" s="150"/>
      <c r="AK4" s="150"/>
      <c r="AL4" s="150"/>
      <c r="AM4" s="150"/>
      <c r="AN4" s="150"/>
    </row>
    <row r="5" spans="1:40" ht="26.25" customHeight="1" thickBot="1" x14ac:dyDescent="0.25">
      <c r="A5" s="129"/>
      <c r="B5" s="149"/>
      <c r="C5" s="149"/>
      <c r="D5" s="143"/>
      <c r="E5" s="143"/>
      <c r="F5" s="143"/>
      <c r="G5" s="143"/>
      <c r="H5" s="141"/>
      <c r="I5" s="139"/>
      <c r="J5" s="44" t="s">
        <v>27</v>
      </c>
      <c r="K5" s="45" t="s">
        <v>21</v>
      </c>
      <c r="L5" s="46" t="s">
        <v>22</v>
      </c>
      <c r="M5" s="46" t="s">
        <v>23</v>
      </c>
      <c r="N5" s="47" t="s">
        <v>27</v>
      </c>
      <c r="O5" s="48" t="s">
        <v>21</v>
      </c>
      <c r="P5" s="49" t="s">
        <v>22</v>
      </c>
      <c r="Q5" s="49" t="s">
        <v>23</v>
      </c>
      <c r="R5" s="50" t="s">
        <v>27</v>
      </c>
      <c r="S5" s="51" t="s">
        <v>21</v>
      </c>
      <c r="T5" s="52" t="s">
        <v>22</v>
      </c>
      <c r="U5" s="53" t="s">
        <v>23</v>
      </c>
      <c r="V5" s="54" t="s">
        <v>27</v>
      </c>
      <c r="W5" s="55" t="s">
        <v>21</v>
      </c>
      <c r="X5" s="133"/>
      <c r="Y5" s="133"/>
      <c r="Z5" s="133"/>
      <c r="AA5" s="133"/>
      <c r="AB5" s="133"/>
      <c r="AC5" s="131"/>
      <c r="AE5" s="62" t="s">
        <v>39</v>
      </c>
      <c r="AF5" s="63" t="s">
        <v>40</v>
      </c>
      <c r="AG5" s="64" t="s">
        <v>41</v>
      </c>
      <c r="AH5" s="120" t="s">
        <v>189</v>
      </c>
      <c r="AI5" s="65" t="s">
        <v>43</v>
      </c>
      <c r="AJ5" s="66" t="s">
        <v>47</v>
      </c>
      <c r="AK5" s="66" t="s">
        <v>44</v>
      </c>
      <c r="AL5" s="66" t="s">
        <v>45</v>
      </c>
      <c r="AM5" s="66" t="s">
        <v>190</v>
      </c>
      <c r="AN5" s="66" t="s">
        <v>46</v>
      </c>
    </row>
    <row r="6" spans="1:40" x14ac:dyDescent="0.2">
      <c r="A6" s="144" t="s">
        <v>118</v>
      </c>
      <c r="B6" s="146">
        <v>123456</v>
      </c>
      <c r="C6" s="146" t="s">
        <v>9</v>
      </c>
      <c r="D6" s="39">
        <v>250000</v>
      </c>
      <c r="E6" s="34">
        <f>D6/9</f>
        <v>27777.777777777777</v>
      </c>
      <c r="F6" s="33">
        <f>D6*1.03</f>
        <v>257500</v>
      </c>
      <c r="G6" s="36">
        <f>F6/9</f>
        <v>28611.111111111109</v>
      </c>
      <c r="H6" s="18" t="s">
        <v>13</v>
      </c>
      <c r="I6" s="18" t="s">
        <v>50</v>
      </c>
      <c r="J6" s="13">
        <f t="shared" ref="J6:J7" si="0">ROUND(IF(NOT($K6=0),K6/E6,0),4)</f>
        <v>0.34200000000000003</v>
      </c>
      <c r="K6" s="14">
        <v>9500</v>
      </c>
      <c r="L6" s="15">
        <f ca="1">IF($H6="","",DATE(YEAR(TODAY()),MONTH(DATEVALUE(J$4&amp;"1")),1))</f>
        <v>46174</v>
      </c>
      <c r="M6" s="15">
        <f ca="1">IF($L6="","",EOMONTH($L6,0))</f>
        <v>46203</v>
      </c>
      <c r="N6" s="13">
        <f>ROUND(IF(NOT(O6=0),O6/$G6,0),4)</f>
        <v>0.16600000000000001</v>
      </c>
      <c r="O6" s="14">
        <v>4750</v>
      </c>
      <c r="P6" s="15">
        <f ca="1">IF($H6="","",DATE(YEAR(TODAY()),MONTH(DATEVALUE(N$4&amp;"1")),1))</f>
        <v>46204</v>
      </c>
      <c r="Q6" s="15">
        <f ca="1">IF($P6="","",EOMONTH($P6,0))</f>
        <v>46234</v>
      </c>
      <c r="R6" s="13">
        <f>ROUND(IF(NOT(S6=0),S6/$G6,0),4)</f>
        <v>0.16600000000000001</v>
      </c>
      <c r="S6" s="14">
        <v>4750</v>
      </c>
      <c r="T6" s="15">
        <f ca="1">IF($H6="","",DATE(YEAR(TODAY()),MONTH(DATEVALUE(R$4&amp;"1")),1))</f>
        <v>46235</v>
      </c>
      <c r="U6" s="15">
        <f ca="1">IF($T6="","",EOMONTH($T6,0))</f>
        <v>46265</v>
      </c>
      <c r="V6" s="16">
        <f>SUM(J6,N6,R6)</f>
        <v>0.67400000000000004</v>
      </c>
      <c r="W6" s="17">
        <f>SUM(K6,O6,S6)</f>
        <v>19000</v>
      </c>
      <c r="X6" s="18" t="s">
        <v>69</v>
      </c>
      <c r="Y6" s="18"/>
      <c r="Z6" s="18"/>
      <c r="AA6" s="18"/>
      <c r="AB6" s="18"/>
      <c r="AC6" s="19"/>
      <c r="AE6" s="6">
        <f>IFERROR(IF(Y6="",(K6*Data!$E$2)+(SUM(O6,S6)*Data!$F$2),(K6*Data!$E$3)+(SUM(O6,S6)*Data!$F$3)),"")</f>
        <v>5434</v>
      </c>
      <c r="AF6" s="60">
        <v>0.67500000000000004</v>
      </c>
      <c r="AG6" s="6">
        <f>(W6+AE6)*(1+AF6)</f>
        <v>40926.950000000004</v>
      </c>
      <c r="AH6" s="117">
        <f>IF(LEFT(H6,3)="NIH", W6/$C$2,"")</f>
        <v>1</v>
      </c>
    </row>
    <row r="7" spans="1:40" x14ac:dyDescent="0.2">
      <c r="A7" s="145"/>
      <c r="B7" s="147"/>
      <c r="C7" s="147"/>
      <c r="E7" s="35">
        <f>E6</f>
        <v>27777.777777777777</v>
      </c>
      <c r="G7" s="35">
        <f>G6</f>
        <v>28611.111111111109</v>
      </c>
      <c r="H7" s="8" t="s">
        <v>12</v>
      </c>
      <c r="I7" s="8" t="s">
        <v>53</v>
      </c>
      <c r="J7" s="20">
        <f t="shared" si="0"/>
        <v>0.158</v>
      </c>
      <c r="K7" s="21">
        <v>4388.8900000000003</v>
      </c>
      <c r="L7" s="22">
        <f t="shared" ref="L7:L15" ca="1" si="1">IF($H7="","",DATE(YEAR(TODAY()),MONTH(DATEVALUE(J$4&amp;"1")),1))</f>
        <v>46174</v>
      </c>
      <c r="M7" s="22">
        <f t="shared" ref="M7:M15" ca="1" si="2">IF($L7="","",EOMONTH($L7,0))</f>
        <v>46203</v>
      </c>
      <c r="N7" s="20">
        <f t="shared" ref="N7:N15" si="3">ROUND(IF(NOT(O7=0),O7/$G7,0),4)</f>
        <v>8.4000000000000005E-2</v>
      </c>
      <c r="O7" s="21">
        <v>2402.7800000000002</v>
      </c>
      <c r="P7" s="22">
        <f t="shared" ref="P7:P15" ca="1" si="4">IF($H7="","",DATE(YEAR(TODAY()),MONTH(DATEVALUE(N$4&amp;"1")),1))</f>
        <v>46204</v>
      </c>
      <c r="Q7" s="22">
        <f t="shared" ref="Q7:Q15" ca="1" si="5">IF($P7="","",EOMONTH($P7,0))</f>
        <v>46234</v>
      </c>
      <c r="R7" s="20">
        <f t="shared" ref="R7:R15" si="6">ROUND(IF(NOT(S7=0),S7/$G7,0),4)</f>
        <v>8.4000000000000005E-2</v>
      </c>
      <c r="S7" s="21">
        <v>2402.7800000000002</v>
      </c>
      <c r="T7" s="22">
        <f t="shared" ref="T7:T15" ca="1" si="7">IF($H7="","",DATE(YEAR(TODAY()),MONTH(DATEVALUE(R$4&amp;"1")),1))</f>
        <v>46235</v>
      </c>
      <c r="U7" s="22">
        <f t="shared" ref="U7:U15" ca="1" si="8">IF($T7="","",EOMONTH($T7,0))</f>
        <v>46265</v>
      </c>
      <c r="V7" s="23">
        <f t="shared" ref="V7:W15" si="9">SUM(J7,N7,R7)</f>
        <v>0.32600000000000001</v>
      </c>
      <c r="W7" s="24">
        <f t="shared" si="9"/>
        <v>9194.4500000000007</v>
      </c>
      <c r="X7" s="8" t="s">
        <v>69</v>
      </c>
      <c r="Y7" s="8" t="s">
        <v>73</v>
      </c>
      <c r="Z7" s="8" t="s">
        <v>74</v>
      </c>
      <c r="AA7" s="8" t="s">
        <v>75</v>
      </c>
      <c r="AB7" s="8" t="s">
        <v>76</v>
      </c>
      <c r="AC7" s="25" t="s">
        <v>77</v>
      </c>
      <c r="AE7" s="6">
        <f>IFERROR(IF(Y7="",(K7*Data!$E$2)+(SUM(O7,S7)*Data!$F$2),(K7*Data!$E$3)+(SUM(O7,S7)*Data!$F$3)),"")</f>
        <v>2961.4462400000002</v>
      </c>
      <c r="AF7" s="60">
        <v>0</v>
      </c>
      <c r="AG7" s="6">
        <f t="shared" ref="AG7:AG15" si="10">(W7+AE7)*(1+AF7)</f>
        <v>12155.896240000002</v>
      </c>
      <c r="AH7" s="117" t="str">
        <f t="shared" ref="AH7:AH10" si="11">IF(LEFT(H7,3)="NIH", W7/$C$2,"")</f>
        <v/>
      </c>
    </row>
    <row r="8" spans="1:40" x14ac:dyDescent="0.2">
      <c r="A8" s="145"/>
      <c r="B8" s="147"/>
      <c r="C8" s="147"/>
      <c r="E8" s="35">
        <f t="shared" ref="E8:E15" si="12">E7</f>
        <v>27777.777777777777</v>
      </c>
      <c r="G8" s="35">
        <f t="shared" ref="G8:G15" si="13">G7</f>
        <v>28611.111111111109</v>
      </c>
      <c r="H8" s="8" t="s">
        <v>14</v>
      </c>
      <c r="I8" s="8" t="s">
        <v>51</v>
      </c>
      <c r="J8" s="20">
        <v>0.2</v>
      </c>
      <c r="K8" s="21">
        <f t="shared" ref="K8:K15" si="14">ROUNDDOWN(IF(NOT(_xlfn.ISFORMULA(J8)),$E8*J8,0),2)</f>
        <v>5555.55</v>
      </c>
      <c r="L8" s="22">
        <f t="shared" ca="1" si="1"/>
        <v>46174</v>
      </c>
      <c r="M8" s="22">
        <f t="shared" ca="1" si="2"/>
        <v>46203</v>
      </c>
      <c r="N8" s="20">
        <v>0.2</v>
      </c>
      <c r="O8" s="21">
        <f>ROUNDDOWN(IF(NOT(_xlfn.ISFORMULA(N8)),$G8*N8,0),2)</f>
        <v>5722.22</v>
      </c>
      <c r="P8" s="22">
        <f t="shared" ca="1" si="4"/>
        <v>46204</v>
      </c>
      <c r="Q8" s="22">
        <f t="shared" ca="1" si="5"/>
        <v>46234</v>
      </c>
      <c r="R8" s="20">
        <v>0.2</v>
      </c>
      <c r="S8" s="21">
        <f t="shared" ref="S8:S15" si="15">ROUNDDOWN(IF(NOT(_xlfn.ISFORMULA(R8)),$G8*R8,0),2)</f>
        <v>5722.22</v>
      </c>
      <c r="T8" s="22">
        <f t="shared" ca="1" si="7"/>
        <v>46235</v>
      </c>
      <c r="U8" s="22">
        <f t="shared" ca="1" si="8"/>
        <v>46265</v>
      </c>
      <c r="V8" s="23">
        <f t="shared" si="9"/>
        <v>0.60000000000000009</v>
      </c>
      <c r="W8" s="24">
        <f t="shared" si="9"/>
        <v>16999.990000000002</v>
      </c>
      <c r="X8" s="8" t="s">
        <v>71</v>
      </c>
      <c r="AC8" s="25"/>
      <c r="AE8" s="6">
        <f>IFERROR(IF(Y8="",(K8*Data!$E$2)+(SUM(O8,S8)*Data!$F$2),(K8*Data!$E$3)+(SUM(O8,S8)*Data!$F$3)),"")</f>
        <v>4879.66381</v>
      </c>
      <c r="AF8" s="60">
        <v>0.1</v>
      </c>
      <c r="AG8" s="6">
        <f t="shared" si="10"/>
        <v>24067.619191000005</v>
      </c>
      <c r="AH8" s="117" t="str">
        <f t="shared" si="11"/>
        <v/>
      </c>
    </row>
    <row r="9" spans="1:40" x14ac:dyDescent="0.2">
      <c r="A9" s="145"/>
      <c r="B9" s="147"/>
      <c r="C9" s="147"/>
      <c r="E9" s="35">
        <f t="shared" si="12"/>
        <v>27777.777777777777</v>
      </c>
      <c r="G9" s="35">
        <f t="shared" si="13"/>
        <v>28611.111111111109</v>
      </c>
      <c r="H9" s="8" t="s">
        <v>12</v>
      </c>
      <c r="I9" s="8" t="s">
        <v>52</v>
      </c>
      <c r="J9" s="20">
        <v>0.1</v>
      </c>
      <c r="K9" s="21">
        <f>ROUNDDOWN(IF(NOT(_xlfn.ISFORMULA(J9)),$E9*J9,0),2)</f>
        <v>2777.77</v>
      </c>
      <c r="L9" s="22">
        <f t="shared" ca="1" si="1"/>
        <v>46174</v>
      </c>
      <c r="M9" s="22">
        <f t="shared" ca="1" si="2"/>
        <v>46203</v>
      </c>
      <c r="N9" s="20">
        <v>0.1</v>
      </c>
      <c r="O9" s="21">
        <f t="shared" ref="O9:O15" si="16">ROUNDDOWN(IF(NOT(_xlfn.ISFORMULA(N9)),$G9*N9,0),2)</f>
        <v>2861.11</v>
      </c>
      <c r="P9" s="22">
        <f t="shared" ca="1" si="4"/>
        <v>46204</v>
      </c>
      <c r="Q9" s="22">
        <f t="shared" ca="1" si="5"/>
        <v>46234</v>
      </c>
      <c r="R9" s="20">
        <v>0.1</v>
      </c>
      <c r="S9" s="21">
        <f t="shared" si="15"/>
        <v>2861.11</v>
      </c>
      <c r="T9" s="22">
        <f t="shared" ca="1" si="7"/>
        <v>46235</v>
      </c>
      <c r="U9" s="22">
        <f t="shared" ca="1" si="8"/>
        <v>46265</v>
      </c>
      <c r="V9" s="23">
        <f t="shared" si="9"/>
        <v>0.30000000000000004</v>
      </c>
      <c r="W9" s="24">
        <f t="shared" si="9"/>
        <v>8499.99</v>
      </c>
      <c r="X9" s="8" t="s">
        <v>71</v>
      </c>
      <c r="Y9" s="8" t="s">
        <v>73</v>
      </c>
      <c r="Z9" s="8" t="s">
        <v>74</v>
      </c>
      <c r="AA9" s="8" t="s">
        <v>75</v>
      </c>
      <c r="AB9" s="8" t="s">
        <v>76</v>
      </c>
      <c r="AC9" s="25" t="s">
        <v>77</v>
      </c>
      <c r="AE9" s="6">
        <f>IFERROR(IF(Y9="",(K9*Data!$E$2)+(SUM(O9,S9)*Data!$F$2),(K9*Data!$E$3)+(SUM(O9,S9)*Data!$F$3)),"")</f>
        <v>2742.8856800000003</v>
      </c>
      <c r="AF9" s="60">
        <v>0</v>
      </c>
      <c r="AG9" s="6">
        <f t="shared" si="10"/>
        <v>11242.875680000001</v>
      </c>
      <c r="AH9" s="117" t="str">
        <f t="shared" si="11"/>
        <v/>
      </c>
    </row>
    <row r="10" spans="1:40" x14ac:dyDescent="0.2">
      <c r="A10" s="145"/>
      <c r="B10" s="147"/>
      <c r="C10" s="147"/>
      <c r="E10" s="35">
        <f t="shared" si="12"/>
        <v>27777.777777777777</v>
      </c>
      <c r="G10" s="35">
        <f t="shared" si="13"/>
        <v>28611.111111111109</v>
      </c>
      <c r="H10" s="8" t="s">
        <v>14</v>
      </c>
      <c r="I10" s="8" t="s">
        <v>49</v>
      </c>
      <c r="J10" s="20">
        <v>0.2</v>
      </c>
      <c r="K10" s="21">
        <f t="shared" si="14"/>
        <v>5555.55</v>
      </c>
      <c r="L10" s="22">
        <f t="shared" ca="1" si="1"/>
        <v>46174</v>
      </c>
      <c r="M10" s="22">
        <f t="shared" ca="1" si="2"/>
        <v>46203</v>
      </c>
      <c r="N10" s="20">
        <v>0.2</v>
      </c>
      <c r="O10" s="21">
        <f t="shared" si="16"/>
        <v>5722.22</v>
      </c>
      <c r="P10" s="22">
        <f t="shared" ca="1" si="4"/>
        <v>46204</v>
      </c>
      <c r="Q10" s="22">
        <f t="shared" ca="1" si="5"/>
        <v>46234</v>
      </c>
      <c r="R10" s="20">
        <v>0.2</v>
      </c>
      <c r="S10" s="21">
        <f t="shared" si="15"/>
        <v>5722.22</v>
      </c>
      <c r="T10" s="22">
        <f t="shared" ca="1" si="7"/>
        <v>46235</v>
      </c>
      <c r="U10" s="22">
        <f t="shared" ca="1" si="8"/>
        <v>46265</v>
      </c>
      <c r="V10" s="23">
        <f t="shared" si="9"/>
        <v>0.60000000000000009</v>
      </c>
      <c r="W10" s="24">
        <f t="shared" si="9"/>
        <v>16999.990000000002</v>
      </c>
      <c r="X10" s="8" t="s">
        <v>70</v>
      </c>
      <c r="AC10" s="25"/>
      <c r="AE10" s="6">
        <f>IFERROR(IF(Y10="",(K10*Data!$E$2)+(SUM(O10,S10)*Data!$F$2),(K10*Data!$E$3)+(SUM(O10,S10)*Data!$F$3)),"")</f>
        <v>4879.66381</v>
      </c>
      <c r="AF10" s="60">
        <v>0.67500000000000004</v>
      </c>
      <c r="AG10" s="6">
        <f t="shared" si="10"/>
        <v>36648.420131750005</v>
      </c>
      <c r="AH10" s="117" t="str">
        <f t="shared" si="11"/>
        <v/>
      </c>
    </row>
    <row r="11" spans="1:40" hidden="1" x14ac:dyDescent="0.2">
      <c r="A11" s="145"/>
      <c r="B11" s="147"/>
      <c r="C11" s="147"/>
      <c r="E11" s="35">
        <f t="shared" si="12"/>
        <v>27777.777777777777</v>
      </c>
      <c r="G11" s="35">
        <f t="shared" si="13"/>
        <v>28611.111111111109</v>
      </c>
      <c r="J11" s="20">
        <f>ROUND(IF(NOT($K11=0),K11/E11,0),4)</f>
        <v>0</v>
      </c>
      <c r="K11" s="21">
        <f t="shared" si="14"/>
        <v>0</v>
      </c>
      <c r="L11" s="22" t="str">
        <f t="shared" ca="1" si="1"/>
        <v/>
      </c>
      <c r="M11" s="22" t="str">
        <f t="shared" ca="1" si="2"/>
        <v/>
      </c>
      <c r="N11" s="20">
        <f t="shared" si="3"/>
        <v>0</v>
      </c>
      <c r="O11" s="21">
        <f t="shared" si="16"/>
        <v>0</v>
      </c>
      <c r="P11" s="22" t="str">
        <f t="shared" ca="1" si="4"/>
        <v/>
      </c>
      <c r="Q11" s="22" t="str">
        <f t="shared" ca="1" si="5"/>
        <v/>
      </c>
      <c r="R11" s="20">
        <f t="shared" si="6"/>
        <v>0</v>
      </c>
      <c r="S11" s="21">
        <f t="shared" si="15"/>
        <v>0</v>
      </c>
      <c r="T11" s="22" t="str">
        <f t="shared" ca="1" si="7"/>
        <v/>
      </c>
      <c r="U11" s="22" t="str">
        <f t="shared" ca="1" si="8"/>
        <v/>
      </c>
      <c r="V11" s="23">
        <f t="shared" si="9"/>
        <v>0</v>
      </c>
      <c r="W11" s="24">
        <f t="shared" si="9"/>
        <v>0</v>
      </c>
      <c r="AC11" s="25"/>
      <c r="AE11" s="6">
        <f t="shared" ref="AE11:AE15" si="17">IFERROR(IF(X11="",(K11*0.32)+(SUM(O11,S11)*0.324),(K11*0.283)+(SUM(O11,S11)*0.289)),"")</f>
        <v>0</v>
      </c>
      <c r="AG11" s="6">
        <f t="shared" si="10"/>
        <v>0</v>
      </c>
      <c r="AH11" s="6"/>
    </row>
    <row r="12" spans="1:40" hidden="1" x14ac:dyDescent="0.2">
      <c r="A12" s="145"/>
      <c r="B12" s="147"/>
      <c r="C12" s="147"/>
      <c r="E12" s="35">
        <f t="shared" si="12"/>
        <v>27777.777777777777</v>
      </c>
      <c r="G12" s="35">
        <f t="shared" si="13"/>
        <v>28611.111111111109</v>
      </c>
      <c r="J12" s="20">
        <f>ROUND(IF(NOT($K12=0),K12/E12,0),4)</f>
        <v>0</v>
      </c>
      <c r="K12" s="21">
        <f t="shared" si="14"/>
        <v>0</v>
      </c>
      <c r="L12" s="22" t="str">
        <f t="shared" ca="1" si="1"/>
        <v/>
      </c>
      <c r="M12" s="22" t="str">
        <f t="shared" ca="1" si="2"/>
        <v/>
      </c>
      <c r="N12" s="20">
        <f t="shared" si="3"/>
        <v>0</v>
      </c>
      <c r="O12" s="21">
        <f t="shared" si="16"/>
        <v>0</v>
      </c>
      <c r="P12" s="22" t="str">
        <f t="shared" ca="1" si="4"/>
        <v/>
      </c>
      <c r="Q12" s="22" t="str">
        <f t="shared" ca="1" si="5"/>
        <v/>
      </c>
      <c r="R12" s="20">
        <f t="shared" si="6"/>
        <v>0</v>
      </c>
      <c r="S12" s="21">
        <f t="shared" si="15"/>
        <v>0</v>
      </c>
      <c r="T12" s="22" t="str">
        <f t="shared" ca="1" si="7"/>
        <v/>
      </c>
      <c r="U12" s="22" t="str">
        <f t="shared" ca="1" si="8"/>
        <v/>
      </c>
      <c r="V12" s="23">
        <f t="shared" si="9"/>
        <v>0</v>
      </c>
      <c r="W12" s="24">
        <f t="shared" si="9"/>
        <v>0</v>
      </c>
      <c r="AC12" s="25"/>
      <c r="AE12" s="6">
        <f t="shared" si="17"/>
        <v>0</v>
      </c>
      <c r="AG12" s="6">
        <f t="shared" si="10"/>
        <v>0</v>
      </c>
      <c r="AH12" s="6"/>
    </row>
    <row r="13" spans="1:40" hidden="1" x14ac:dyDescent="0.2">
      <c r="A13" s="145"/>
      <c r="B13" s="147"/>
      <c r="C13" s="147"/>
      <c r="E13" s="35">
        <f t="shared" si="12"/>
        <v>27777.777777777777</v>
      </c>
      <c r="G13" s="35">
        <f t="shared" si="13"/>
        <v>28611.111111111109</v>
      </c>
      <c r="J13" s="20">
        <f>ROUND(IF(NOT($K13=0),K13/E13,0),4)</f>
        <v>0</v>
      </c>
      <c r="K13" s="21">
        <f t="shared" si="14"/>
        <v>0</v>
      </c>
      <c r="L13" s="22" t="str">
        <f t="shared" ca="1" si="1"/>
        <v/>
      </c>
      <c r="M13" s="22" t="str">
        <f t="shared" ca="1" si="2"/>
        <v/>
      </c>
      <c r="N13" s="20">
        <f t="shared" si="3"/>
        <v>0</v>
      </c>
      <c r="O13" s="21">
        <f t="shared" si="16"/>
        <v>0</v>
      </c>
      <c r="P13" s="22" t="str">
        <f t="shared" ca="1" si="4"/>
        <v/>
      </c>
      <c r="Q13" s="22" t="str">
        <f t="shared" ca="1" si="5"/>
        <v/>
      </c>
      <c r="R13" s="20">
        <f t="shared" si="6"/>
        <v>0</v>
      </c>
      <c r="S13" s="21">
        <f t="shared" si="15"/>
        <v>0</v>
      </c>
      <c r="T13" s="22" t="str">
        <f t="shared" ca="1" si="7"/>
        <v/>
      </c>
      <c r="U13" s="22" t="str">
        <f t="shared" ca="1" si="8"/>
        <v/>
      </c>
      <c r="V13" s="23">
        <f t="shared" si="9"/>
        <v>0</v>
      </c>
      <c r="W13" s="24">
        <f t="shared" si="9"/>
        <v>0</v>
      </c>
      <c r="AC13" s="25"/>
      <c r="AE13" s="6">
        <f t="shared" si="17"/>
        <v>0</v>
      </c>
      <c r="AG13" s="6">
        <f t="shared" si="10"/>
        <v>0</v>
      </c>
      <c r="AH13" s="6"/>
    </row>
    <row r="14" spans="1:40" hidden="1" x14ac:dyDescent="0.2">
      <c r="A14" s="145"/>
      <c r="B14" s="147"/>
      <c r="C14" s="147"/>
      <c r="E14" s="35">
        <f t="shared" si="12"/>
        <v>27777.777777777777</v>
      </c>
      <c r="G14" s="35">
        <f t="shared" si="13"/>
        <v>28611.111111111109</v>
      </c>
      <c r="J14" s="20">
        <f>ROUND(IF(NOT($K14=0),K14/E14,0),4)</f>
        <v>0</v>
      </c>
      <c r="K14" s="21">
        <f t="shared" si="14"/>
        <v>0</v>
      </c>
      <c r="L14" s="22" t="str">
        <f t="shared" ca="1" si="1"/>
        <v/>
      </c>
      <c r="M14" s="22" t="str">
        <f t="shared" ca="1" si="2"/>
        <v/>
      </c>
      <c r="N14" s="20">
        <f t="shared" si="3"/>
        <v>0</v>
      </c>
      <c r="O14" s="21">
        <f t="shared" si="16"/>
        <v>0</v>
      </c>
      <c r="P14" s="22" t="str">
        <f t="shared" ca="1" si="4"/>
        <v/>
      </c>
      <c r="Q14" s="22" t="str">
        <f t="shared" ca="1" si="5"/>
        <v/>
      </c>
      <c r="R14" s="20">
        <f t="shared" si="6"/>
        <v>0</v>
      </c>
      <c r="S14" s="21">
        <f t="shared" si="15"/>
        <v>0</v>
      </c>
      <c r="T14" s="22" t="str">
        <f t="shared" ca="1" si="7"/>
        <v/>
      </c>
      <c r="U14" s="22" t="str">
        <f t="shared" ca="1" si="8"/>
        <v/>
      </c>
      <c r="V14" s="23">
        <f t="shared" si="9"/>
        <v>0</v>
      </c>
      <c r="W14" s="24">
        <f t="shared" si="9"/>
        <v>0</v>
      </c>
      <c r="AC14" s="25"/>
      <c r="AE14" s="6">
        <f t="shared" si="17"/>
        <v>0</v>
      </c>
      <c r="AG14" s="6">
        <f t="shared" si="10"/>
        <v>0</v>
      </c>
      <c r="AH14" s="6"/>
    </row>
    <row r="15" spans="1:40" hidden="1" x14ac:dyDescent="0.2">
      <c r="A15" s="145"/>
      <c r="B15" s="147"/>
      <c r="C15" s="147"/>
      <c r="E15" s="35">
        <f t="shared" si="12"/>
        <v>27777.777777777777</v>
      </c>
      <c r="G15" s="35">
        <f t="shared" si="13"/>
        <v>28611.111111111109</v>
      </c>
      <c r="J15" s="20">
        <f>ROUND(IF(NOT($K15=0),K15/E15,0),4)</f>
        <v>0</v>
      </c>
      <c r="K15" s="21">
        <f t="shared" si="14"/>
        <v>0</v>
      </c>
      <c r="L15" s="22" t="str">
        <f t="shared" ca="1" si="1"/>
        <v/>
      </c>
      <c r="M15" s="22" t="str">
        <f t="shared" ca="1" si="2"/>
        <v/>
      </c>
      <c r="N15" s="20">
        <f t="shared" si="3"/>
        <v>0</v>
      </c>
      <c r="O15" s="21">
        <f t="shared" si="16"/>
        <v>0</v>
      </c>
      <c r="P15" s="22" t="str">
        <f t="shared" ca="1" si="4"/>
        <v/>
      </c>
      <c r="Q15" s="22" t="str">
        <f t="shared" ca="1" si="5"/>
        <v/>
      </c>
      <c r="R15" s="20">
        <f t="shared" si="6"/>
        <v>0</v>
      </c>
      <c r="S15" s="21">
        <f t="shared" si="15"/>
        <v>0</v>
      </c>
      <c r="T15" s="22" t="str">
        <f t="shared" ca="1" si="7"/>
        <v/>
      </c>
      <c r="U15" s="22" t="str">
        <f t="shared" ca="1" si="8"/>
        <v/>
      </c>
      <c r="V15" s="23">
        <f t="shared" si="9"/>
        <v>0</v>
      </c>
      <c r="W15" s="24">
        <f t="shared" si="9"/>
        <v>0</v>
      </c>
      <c r="AC15" s="25"/>
      <c r="AE15" s="6">
        <f t="shared" si="17"/>
        <v>0</v>
      </c>
      <c r="AG15" s="6">
        <f t="shared" si="10"/>
        <v>0</v>
      </c>
      <c r="AH15" s="6"/>
    </row>
    <row r="16" spans="1:40" s="12" customFormat="1" ht="13.5" thickBot="1" x14ac:dyDescent="0.25">
      <c r="A16" s="32"/>
      <c r="B16" s="28"/>
      <c r="C16" s="28"/>
      <c r="D16" s="26"/>
      <c r="E16" s="27"/>
      <c r="F16" s="26"/>
      <c r="G16" s="27"/>
      <c r="H16" s="28"/>
      <c r="I16" s="28"/>
      <c r="J16" s="89">
        <f>SUM(J6:J15)</f>
        <v>1</v>
      </c>
      <c r="K16" s="90">
        <f>SUM(K6:K15)</f>
        <v>27777.759999999998</v>
      </c>
      <c r="L16" s="29" t="str">
        <f>IF((SUMIF($H6:$H15,"=NIH sponsored awards",K6:K15)/$C$2)&gt;1,"ERROR reduce NIH below 19,000","")</f>
        <v/>
      </c>
      <c r="M16" s="29"/>
      <c r="N16" s="91">
        <f>SUM(N6:N15)</f>
        <v>0.75</v>
      </c>
      <c r="O16" s="92">
        <f>SUM(O6:O15)</f>
        <v>21458.33</v>
      </c>
      <c r="P16" s="29" t="str">
        <f>IF((SUMIF($H6:$H15,"=NIH sponsored awards",O6:O15)/$C$2)&gt;1,"ERROR reduce NIH below 19,000","")</f>
        <v/>
      </c>
      <c r="Q16" s="29"/>
      <c r="R16" s="93">
        <f>SUM(R6:R15)</f>
        <v>0.75</v>
      </c>
      <c r="S16" s="94">
        <f>SUM(S6:S15)</f>
        <v>21458.33</v>
      </c>
      <c r="T16" s="29" t="str">
        <f>IF((SUMIF($H6:$H15,"=NIH sponsored awards",S6:S15)/$C$2)&gt;1,"ERROR reduce NIH below 19,000","")</f>
        <v/>
      </c>
      <c r="U16" s="29"/>
      <c r="V16" s="30">
        <f>SUM(J16,N16,R16)</f>
        <v>2.5</v>
      </c>
      <c r="W16" s="26">
        <f>SUM(K16,O16,S16)</f>
        <v>70694.42</v>
      </c>
      <c r="X16" s="28"/>
      <c r="Y16" s="28"/>
      <c r="Z16" s="28"/>
      <c r="AA16" s="28"/>
      <c r="AB16" s="28"/>
      <c r="AC16" s="31"/>
      <c r="AD16" s="100"/>
      <c r="AE16" s="61">
        <f>SUM(AE6:AE15)</f>
        <v>20897.659540000001</v>
      </c>
      <c r="AF16" s="61"/>
      <c r="AG16" s="61">
        <f t="shared" ref="AG16" si="18">SUM(AG6:AG15)</f>
        <v>125041.76124275001</v>
      </c>
      <c r="AH16" s="61">
        <f>SUM(AH6:AH10)</f>
        <v>1</v>
      </c>
      <c r="AI16" s="121"/>
      <c r="AJ16" s="121"/>
      <c r="AK16" s="121"/>
      <c r="AL16" s="121"/>
      <c r="AM16" s="121"/>
      <c r="AN16" s="121"/>
    </row>
    <row r="17" spans="1:9" ht="13.5" thickBot="1" x14ac:dyDescent="0.25"/>
    <row r="18" spans="1:9" x14ac:dyDescent="0.2">
      <c r="A18" s="76" t="s">
        <v>64</v>
      </c>
      <c r="B18" s="77"/>
      <c r="C18" s="78"/>
      <c r="D18" s="79"/>
      <c r="G18" s="154" t="s">
        <v>54</v>
      </c>
      <c r="H18" s="154"/>
      <c r="I18" s="154"/>
    </row>
    <row r="19" spans="1:9" ht="26.25" x14ac:dyDescent="0.25">
      <c r="A19" s="80" t="s">
        <v>65</v>
      </c>
      <c r="B19" s="81" t="s">
        <v>66</v>
      </c>
      <c r="C19" s="81" t="s">
        <v>67</v>
      </c>
      <c r="D19" s="82" t="s">
        <v>68</v>
      </c>
      <c r="G19" s="72" t="s">
        <v>55</v>
      </c>
      <c r="H19" s="75">
        <f>D6</f>
        <v>250000</v>
      </c>
      <c r="I19" s="74" t="s">
        <v>62</v>
      </c>
    </row>
    <row r="20" spans="1:9" ht="13.5" x14ac:dyDescent="0.25">
      <c r="A20" s="80" t="s">
        <v>69</v>
      </c>
      <c r="B20" s="83">
        <v>0.5</v>
      </c>
      <c r="C20" s="84">
        <v>45838</v>
      </c>
      <c r="D20" s="82" t="s">
        <v>50</v>
      </c>
      <c r="G20" s="72" t="s">
        <v>56</v>
      </c>
      <c r="H20" s="73">
        <f>C2</f>
        <v>19000</v>
      </c>
      <c r="I20" s="67"/>
    </row>
    <row r="21" spans="1:9" ht="13.5" x14ac:dyDescent="0.25">
      <c r="A21" s="80" t="s">
        <v>69</v>
      </c>
      <c r="B21" s="83">
        <v>0.5</v>
      </c>
      <c r="C21" s="84">
        <v>46203</v>
      </c>
      <c r="D21" s="82" t="s">
        <v>50</v>
      </c>
      <c r="G21" s="72" t="s">
        <v>57</v>
      </c>
      <c r="H21" s="71">
        <v>0.5</v>
      </c>
      <c r="I21" s="67"/>
    </row>
    <row r="22" spans="1:9" ht="13.5" x14ac:dyDescent="0.25">
      <c r="A22" s="80" t="s">
        <v>70</v>
      </c>
      <c r="B22" s="83">
        <v>0.6</v>
      </c>
      <c r="C22" s="84">
        <v>45900</v>
      </c>
      <c r="D22" s="82" t="s">
        <v>49</v>
      </c>
      <c r="G22" s="72"/>
      <c r="H22" s="69" t="s">
        <v>58</v>
      </c>
      <c r="I22" s="67" t="s">
        <v>59</v>
      </c>
    </row>
    <row r="23" spans="1:9" ht="13.5" x14ac:dyDescent="0.25">
      <c r="A23" s="80" t="s">
        <v>71</v>
      </c>
      <c r="B23" s="83">
        <v>0.6</v>
      </c>
      <c r="C23" s="84">
        <v>46022</v>
      </c>
      <c r="D23" s="82" t="s">
        <v>51</v>
      </c>
      <c r="G23" s="72" t="s">
        <v>60</v>
      </c>
      <c r="H23" s="70">
        <f>ROUNDDOWN((H20*H21)/(H19/9*H21),5)*H21</f>
        <v>0.34200000000000003</v>
      </c>
      <c r="I23" s="68">
        <f>H20*H21</f>
        <v>9500</v>
      </c>
    </row>
    <row r="24" spans="1:9" ht="27" thickBot="1" x14ac:dyDescent="0.3">
      <c r="A24" s="85" t="s">
        <v>72</v>
      </c>
      <c r="B24" s="86">
        <v>0.3</v>
      </c>
      <c r="C24" s="87">
        <v>46022</v>
      </c>
      <c r="D24" s="88" t="s">
        <v>52</v>
      </c>
      <c r="G24" s="72" t="s">
        <v>61</v>
      </c>
      <c r="H24" s="70">
        <f>ROUNDDOWN(H21-H23,4)</f>
        <v>0.158</v>
      </c>
      <c r="I24" s="68">
        <f>(H19/9*H21)-I23</f>
        <v>4388.8888888888887</v>
      </c>
    </row>
    <row r="26" spans="1:9" x14ac:dyDescent="0.2">
      <c r="G26" s="154" t="s">
        <v>54</v>
      </c>
      <c r="H26" s="154"/>
      <c r="I26" s="154"/>
    </row>
    <row r="27" spans="1:9" ht="13.5" x14ac:dyDescent="0.25">
      <c r="G27" s="72" t="s">
        <v>55</v>
      </c>
      <c r="H27" s="75">
        <f>F6</f>
        <v>257500</v>
      </c>
      <c r="I27" s="74" t="s">
        <v>63</v>
      </c>
    </row>
    <row r="28" spans="1:9" ht="13.5" x14ac:dyDescent="0.25">
      <c r="G28" s="72" t="s">
        <v>56</v>
      </c>
      <c r="H28" s="73">
        <f>$C$2</f>
        <v>19000</v>
      </c>
      <c r="I28" s="67"/>
    </row>
    <row r="29" spans="1:9" ht="13.5" x14ac:dyDescent="0.25">
      <c r="G29" s="72" t="s">
        <v>57</v>
      </c>
      <c r="H29" s="71">
        <f>H21</f>
        <v>0.5</v>
      </c>
      <c r="I29" s="67"/>
    </row>
    <row r="30" spans="1:9" ht="13.5" x14ac:dyDescent="0.25">
      <c r="G30" s="72"/>
      <c r="H30" s="69" t="s">
        <v>58</v>
      </c>
      <c r="I30" s="67" t="s">
        <v>59</v>
      </c>
    </row>
    <row r="31" spans="1:9" ht="13.5" x14ac:dyDescent="0.25">
      <c r="G31" s="72" t="s">
        <v>60</v>
      </c>
      <c r="H31" s="70">
        <f>ROUNDDOWN((H28*H29)/(H27/9*H29),5)*H29</f>
        <v>0.33203500000000002</v>
      </c>
      <c r="I31" s="68">
        <f>H28*H29</f>
        <v>9500</v>
      </c>
    </row>
    <row r="32" spans="1:9" ht="13.5" x14ac:dyDescent="0.25">
      <c r="G32" s="72" t="s">
        <v>61</v>
      </c>
      <c r="H32" s="70">
        <f>ROUNDDOWN(H29-H31,4)</f>
        <v>0.16789999999999999</v>
      </c>
      <c r="I32" s="68">
        <f>(H27/9*H29)-I31</f>
        <v>4805.5555555555547</v>
      </c>
    </row>
  </sheetData>
  <mergeCells count="26">
    <mergeCell ref="G18:I18"/>
    <mergeCell ref="G26:I26"/>
    <mergeCell ref="AC4:AC5"/>
    <mergeCell ref="AE4:AG4"/>
    <mergeCell ref="AI4:AN4"/>
    <mergeCell ref="Y4:Y5"/>
    <mergeCell ref="Z4:Z5"/>
    <mergeCell ref="AA4:AA5"/>
    <mergeCell ref="AB4:AB5"/>
    <mergeCell ref="X4:X5"/>
    <mergeCell ref="G4:G5"/>
    <mergeCell ref="H4:H5"/>
    <mergeCell ref="I4:I5"/>
    <mergeCell ref="J4:M4"/>
    <mergeCell ref="N4:Q4"/>
    <mergeCell ref="R4:U4"/>
    <mergeCell ref="F4:F5"/>
    <mergeCell ref="A6:A15"/>
    <mergeCell ref="B6:B15"/>
    <mergeCell ref="C6:C15"/>
    <mergeCell ref="V4:W4"/>
    <mergeCell ref="A4:A5"/>
    <mergeCell ref="B4:B5"/>
    <mergeCell ref="C4:C5"/>
    <mergeCell ref="D4:D5"/>
    <mergeCell ref="E4:E5"/>
  </mergeCells>
  <conditionalFormatting sqref="J16 N16 R16">
    <cfRule type="cellIs" dxfId="4" priority="10" operator="greaterThan">
      <formula>1</formula>
    </cfRule>
  </conditionalFormatting>
  <conditionalFormatting sqref="K16">
    <cfRule type="cellIs" dxfId="3" priority="8" operator="greaterThan">
      <formula>$E15</formula>
    </cfRule>
  </conditionalFormatting>
  <conditionalFormatting sqref="O16 S16">
    <cfRule type="cellIs" dxfId="2" priority="7" operator="greaterThan">
      <formula>$G15</formula>
    </cfRule>
  </conditionalFormatting>
  <conditionalFormatting sqref="V16">
    <cfRule type="expression" dxfId="1" priority="1">
      <formula>AND(RIGHT($C6,3)="nt)",$V16&gt;2)</formula>
    </cfRule>
    <cfRule type="cellIs" dxfId="0" priority="2" operator="greaterThan">
      <formula>2.5</formula>
    </cfRule>
  </conditionalFormatting>
  <dataValidations count="1">
    <dataValidation errorStyle="information" allowBlank="1" showInputMessage="1" showErrorMessage="1" errorTitle="Subject to NIH Cap" error="If the PI's monthly salary exceeds the monthly NIH cap, use the over the cap calculator on the Example tab to ensure proper effort calculations, or only charge salary up to the NIH cap. " sqref="K1:K1048576 O1:O1048576 S1:S1048576" xr:uid="{DE1C1A48-2024-43BC-B06B-8F48A9D9D84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8EC901EC-574B-4D00-BFE1-9D8F7ACE9512}">
          <x14:formula1>
            <xm:f>Data!$A$2:$A$9</xm:f>
          </x14:formula1>
          <xm:sqref>C6</xm:sqref>
        </x14:dataValidation>
        <x14:dataValidation type="list" allowBlank="1" showInputMessage="1" showErrorMessage="1" xr:uid="{DBF779F0-6E69-479D-A675-B214F05543DD}">
          <x14:formula1>
            <xm:f>Data!$B$2:$B$16</xm:f>
          </x14:formula1>
          <xm:sqref>H6:H16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F8756-9621-40B8-9789-A3B706CAF773}">
  <dimension ref="A1:F17"/>
  <sheetViews>
    <sheetView workbookViewId="0">
      <selection activeCell="B20" sqref="B20"/>
    </sheetView>
  </sheetViews>
  <sheetFormatPr defaultRowHeight="15" x14ac:dyDescent="0.25"/>
  <cols>
    <col min="1" max="1" width="18.7109375" bestFit="1" customWidth="1"/>
    <col min="2" max="2" width="50.5703125" bestFit="1" customWidth="1"/>
    <col min="4" max="4" width="11.7109375" bestFit="1" customWidth="1"/>
    <col min="6" max="6" width="9.7109375" bestFit="1" customWidth="1"/>
  </cols>
  <sheetData>
    <row r="1" spans="1:6" x14ac:dyDescent="0.25">
      <c r="A1" s="2" t="s">
        <v>8</v>
      </c>
      <c r="B1" s="2" t="s">
        <v>16</v>
      </c>
      <c r="C1" t="s">
        <v>78</v>
      </c>
      <c r="D1" t="s">
        <v>80</v>
      </c>
      <c r="E1" t="s">
        <v>17</v>
      </c>
      <c r="F1" t="s">
        <v>82</v>
      </c>
    </row>
    <row r="2" spans="1:6" x14ac:dyDescent="0.25">
      <c r="A2" t="s">
        <v>9</v>
      </c>
      <c r="B2" s="1" t="s">
        <v>160</v>
      </c>
      <c r="C2" t="s">
        <v>79</v>
      </c>
      <c r="D2" t="s">
        <v>81</v>
      </c>
      <c r="E2" s="95">
        <v>0.28299999999999997</v>
      </c>
      <c r="F2" s="95">
        <v>0.28899999999999998</v>
      </c>
    </row>
    <row r="3" spans="1:6" x14ac:dyDescent="0.25">
      <c r="A3" t="s">
        <v>10</v>
      </c>
      <c r="B3" s="1" t="s">
        <v>13</v>
      </c>
      <c r="D3" t="s">
        <v>83</v>
      </c>
      <c r="E3" s="95">
        <v>0.32</v>
      </c>
      <c r="F3" s="95">
        <v>0.32400000000000001</v>
      </c>
    </row>
    <row r="4" spans="1:6" x14ac:dyDescent="0.25">
      <c r="A4" t="s">
        <v>131</v>
      </c>
      <c r="B4" s="1" t="s">
        <v>137</v>
      </c>
    </row>
    <row r="5" spans="1:6" x14ac:dyDescent="0.25">
      <c r="A5" t="s">
        <v>11</v>
      </c>
      <c r="B5" s="1" t="s">
        <v>154</v>
      </c>
    </row>
    <row r="6" spans="1:6" x14ac:dyDescent="0.25">
      <c r="A6" t="s">
        <v>128</v>
      </c>
      <c r="B6" s="1" t="s">
        <v>151</v>
      </c>
    </row>
    <row r="7" spans="1:6" x14ac:dyDescent="0.25">
      <c r="A7" t="s">
        <v>129</v>
      </c>
      <c r="B7" s="1" t="s">
        <v>143</v>
      </c>
    </row>
    <row r="8" spans="1:6" x14ac:dyDescent="0.25">
      <c r="A8" t="s">
        <v>132</v>
      </c>
      <c r="B8" s="1" t="s">
        <v>15</v>
      </c>
    </row>
    <row r="9" spans="1:6" x14ac:dyDescent="0.25">
      <c r="A9" t="s">
        <v>130</v>
      </c>
      <c r="B9" s="1" t="s">
        <v>148</v>
      </c>
    </row>
    <row r="10" spans="1:6" x14ac:dyDescent="0.25">
      <c r="B10" t="s">
        <v>140</v>
      </c>
    </row>
    <row r="11" spans="1:6" x14ac:dyDescent="0.25">
      <c r="B11" t="s">
        <v>162</v>
      </c>
    </row>
    <row r="12" spans="1:6" x14ac:dyDescent="0.25">
      <c r="B12" t="s">
        <v>165</v>
      </c>
    </row>
    <row r="13" spans="1:6" x14ac:dyDescent="0.25">
      <c r="B13" t="s">
        <v>168</v>
      </c>
    </row>
    <row r="14" spans="1:6" x14ac:dyDescent="0.25">
      <c r="B14" t="s">
        <v>171</v>
      </c>
    </row>
    <row r="15" spans="1:6" x14ac:dyDescent="0.25">
      <c r="B15" t="s">
        <v>174</v>
      </c>
    </row>
    <row r="16" spans="1:6" x14ac:dyDescent="0.25">
      <c r="B16" t="s">
        <v>177</v>
      </c>
    </row>
    <row r="17" spans="2:2" x14ac:dyDescent="0.25">
      <c r="B17" t="s">
        <v>180</v>
      </c>
    </row>
  </sheetData>
  <pageMargins left="0.7" right="0.7" top="0.75" bottom="0.75" header="0.3" footer="0.3"/>
</worksheet>
</file>

<file path=docMetadata/LabelInfo.xml><?xml version="1.0" encoding="utf-8"?>
<clbl:labelList xmlns:clbl="http://schemas.microsoft.com/office/2020/mipLabelMetadata">
  <clbl:label id="{dd8cbebb-2139-4df8-b411-4e3e87abeb5c}" enabled="0" method="" siteId="{dd8cbebb-2139-4df8-b411-4e3e87abeb5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Summer Compensation</vt:lpstr>
      <vt:lpstr>Example</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Lavigne, Morgan</dc:creator>
  <cp:lastModifiedBy>Hom, Audrey</cp:lastModifiedBy>
  <dcterms:created xsi:type="dcterms:W3CDTF">2026-02-04T16:47:52Z</dcterms:created>
  <dcterms:modified xsi:type="dcterms:W3CDTF">2026-05-12T16:56:32Z</dcterms:modified>
</cp:coreProperties>
</file>